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Norte" sheetId="31" r:id="rId3"/>
    <sheet name="Cajamarca" sheetId="8" r:id="rId4"/>
    <sheet name="La Libertad" sheetId="24" r:id="rId5"/>
    <sheet name="Lambayeque" sheetId="25" r:id="rId6"/>
    <sheet name="Piura" sheetId="26" r:id="rId7"/>
    <sheet name="Tumbes" sheetId="36" r:id="rId8"/>
  </sheets>
  <calcPr calcId="145621"/>
</workbook>
</file>

<file path=xl/calcChain.xml><?xml version="1.0" encoding="utf-8"?>
<calcChain xmlns="http://schemas.openxmlformats.org/spreadsheetml/2006/main">
  <c r="I40" i="31" l="1"/>
  <c r="I38" i="31"/>
  <c r="I41" i="31"/>
  <c r="I39" i="31"/>
  <c r="I42" i="31"/>
  <c r="H42" i="31"/>
  <c r="U43" i="31" s="1"/>
  <c r="H39" i="31"/>
  <c r="H41" i="31"/>
  <c r="H38" i="31"/>
  <c r="H40" i="31"/>
  <c r="T43" i="31"/>
  <c r="V43" i="31"/>
  <c r="N26" i="36"/>
  <c r="N25" i="36"/>
  <c r="N24" i="36"/>
  <c r="N23" i="36"/>
  <c r="N21" i="36"/>
  <c r="N20" i="36"/>
  <c r="N19" i="36"/>
  <c r="N18" i="36"/>
  <c r="N17" i="36"/>
  <c r="N16" i="36"/>
  <c r="N15" i="36"/>
  <c r="N14" i="36"/>
  <c r="N13" i="36"/>
  <c r="N26" i="26"/>
  <c r="N25" i="26"/>
  <c r="N24" i="26"/>
  <c r="N23" i="26"/>
  <c r="N21" i="26"/>
  <c r="N20" i="26"/>
  <c r="N19" i="26"/>
  <c r="N18" i="26"/>
  <c r="N17" i="26"/>
  <c r="N16" i="26"/>
  <c r="N15" i="26"/>
  <c r="N14" i="26"/>
  <c r="N13" i="26"/>
  <c r="N26" i="25"/>
  <c r="N25" i="25"/>
  <c r="N24" i="25"/>
  <c r="N23" i="25"/>
  <c r="N21" i="25"/>
  <c r="N20" i="25"/>
  <c r="N19" i="25"/>
  <c r="N18" i="25"/>
  <c r="N17" i="25"/>
  <c r="N16" i="25"/>
  <c r="N15" i="25"/>
  <c r="N14" i="25"/>
  <c r="N13" i="25"/>
  <c r="N26" i="24"/>
  <c r="N25" i="24"/>
  <c r="N24" i="24"/>
  <c r="N23" i="24"/>
  <c r="N21" i="24"/>
  <c r="N20" i="24"/>
  <c r="N19" i="24"/>
  <c r="N18" i="24"/>
  <c r="N17" i="24"/>
  <c r="N16" i="24"/>
  <c r="N15" i="24"/>
  <c r="N14" i="24"/>
  <c r="N13" i="24"/>
  <c r="N26" i="8"/>
  <c r="N25" i="8"/>
  <c r="N24" i="8"/>
  <c r="N23" i="8"/>
  <c r="N21" i="8"/>
  <c r="N20" i="8"/>
  <c r="N19" i="8"/>
  <c r="N18" i="8"/>
  <c r="N17" i="8"/>
  <c r="N16" i="8"/>
  <c r="N15" i="8"/>
  <c r="N14" i="8"/>
  <c r="N13" i="8"/>
  <c r="W43" i="31" l="1"/>
  <c r="I12" i="31"/>
  <c r="I26" i="31"/>
  <c r="H26" i="31"/>
  <c r="I25" i="31"/>
  <c r="H25" i="31"/>
  <c r="I24" i="31"/>
  <c r="H24" i="31"/>
  <c r="I23" i="31"/>
  <c r="H23" i="31"/>
  <c r="I22" i="31"/>
  <c r="H22" i="31"/>
  <c r="I21" i="31"/>
  <c r="H21" i="31"/>
  <c r="I20" i="31"/>
  <c r="H20" i="31"/>
  <c r="I19" i="31"/>
  <c r="H19" i="31"/>
  <c r="I18" i="31"/>
  <c r="H18" i="31"/>
  <c r="I17" i="31"/>
  <c r="H17" i="31"/>
  <c r="I16" i="31"/>
  <c r="H16" i="31"/>
  <c r="I15" i="31"/>
  <c r="H15" i="31"/>
  <c r="I14" i="31"/>
  <c r="H14" i="31"/>
  <c r="I13" i="31"/>
  <c r="H13" i="31"/>
  <c r="H12" i="31"/>
  <c r="O94" i="31"/>
  <c r="H94" i="31"/>
  <c r="O93" i="31"/>
  <c r="H93" i="31"/>
  <c r="O92" i="31"/>
  <c r="H92" i="31"/>
  <c r="O91" i="31"/>
  <c r="H91" i="31"/>
  <c r="O90" i="31"/>
  <c r="H90" i="31"/>
  <c r="O89" i="31"/>
  <c r="H89" i="31"/>
  <c r="O88" i="31"/>
  <c r="H88" i="31"/>
  <c r="O87" i="31"/>
  <c r="H87" i="31"/>
  <c r="O86" i="31"/>
  <c r="H86" i="31"/>
  <c r="O85" i="31"/>
  <c r="H85" i="31"/>
  <c r="O84" i="31"/>
  <c r="H84" i="31"/>
  <c r="O83" i="31"/>
  <c r="H83" i="31"/>
  <c r="O82" i="31"/>
  <c r="H82" i="31"/>
  <c r="O81" i="31"/>
  <c r="H81" i="31"/>
  <c r="O80" i="31"/>
  <c r="H80" i="31"/>
  <c r="O79" i="31"/>
  <c r="H79" i="31"/>
  <c r="O78" i="31"/>
  <c r="H78" i="31"/>
  <c r="O77" i="31"/>
  <c r="H77" i="31"/>
  <c r="O76" i="31"/>
  <c r="H76" i="31"/>
  <c r="O75" i="31"/>
  <c r="H75" i="31"/>
  <c r="O56" i="36"/>
  <c r="H56" i="36"/>
  <c r="O55" i="36"/>
  <c r="H55" i="36"/>
  <c r="O54" i="36"/>
  <c r="H54" i="36"/>
  <c r="O53" i="36"/>
  <c r="H53" i="36"/>
  <c r="O52" i="36"/>
  <c r="H52" i="36"/>
  <c r="O51" i="36"/>
  <c r="H51" i="36"/>
  <c r="O50" i="36"/>
  <c r="H50" i="36"/>
  <c r="O49" i="36"/>
  <c r="H49" i="36"/>
  <c r="O48" i="36"/>
  <c r="H48" i="36"/>
  <c r="O47" i="36"/>
  <c r="H47" i="36"/>
  <c r="O46" i="36"/>
  <c r="H46" i="36"/>
  <c r="O45" i="36"/>
  <c r="H45" i="36"/>
  <c r="O44" i="36"/>
  <c r="H44" i="36"/>
  <c r="O43" i="36"/>
  <c r="H43" i="36"/>
  <c r="O42" i="36"/>
  <c r="H42" i="36"/>
  <c r="O41" i="36"/>
  <c r="H41" i="36"/>
  <c r="O40" i="36"/>
  <c r="H40" i="36"/>
  <c r="O39" i="36"/>
  <c r="H39" i="36"/>
  <c r="O38" i="36"/>
  <c r="H38" i="36"/>
  <c r="O37" i="36"/>
  <c r="H37" i="36"/>
  <c r="O56" i="26"/>
  <c r="H56" i="26"/>
  <c r="O55" i="26"/>
  <c r="H55" i="26"/>
  <c r="O54" i="26"/>
  <c r="H54" i="26"/>
  <c r="O53" i="26"/>
  <c r="H53" i="26"/>
  <c r="O52" i="26"/>
  <c r="H52" i="26"/>
  <c r="O51" i="26"/>
  <c r="H51" i="26"/>
  <c r="O50" i="26"/>
  <c r="H50" i="26"/>
  <c r="O49" i="26"/>
  <c r="H49" i="26"/>
  <c r="O48" i="26"/>
  <c r="H48" i="26"/>
  <c r="O47" i="26"/>
  <c r="H47" i="26"/>
  <c r="O46" i="26"/>
  <c r="H46" i="26"/>
  <c r="O45" i="26"/>
  <c r="H45" i="26"/>
  <c r="O44" i="26"/>
  <c r="H44" i="26"/>
  <c r="O43" i="26"/>
  <c r="H43" i="26"/>
  <c r="O42" i="26"/>
  <c r="H42" i="26"/>
  <c r="O41" i="26"/>
  <c r="H41" i="26"/>
  <c r="O40" i="26"/>
  <c r="H40" i="26"/>
  <c r="O39" i="26"/>
  <c r="H39" i="26"/>
  <c r="O38" i="26"/>
  <c r="H38" i="26"/>
  <c r="O37" i="26"/>
  <c r="H37" i="26"/>
  <c r="O56" i="25"/>
  <c r="H56" i="25"/>
  <c r="O55" i="25"/>
  <c r="H55" i="25"/>
  <c r="O54" i="25"/>
  <c r="H54" i="25"/>
  <c r="O53" i="25"/>
  <c r="H53" i="25"/>
  <c r="O52" i="25"/>
  <c r="H52" i="25"/>
  <c r="O51" i="25"/>
  <c r="H51" i="25"/>
  <c r="O50" i="25"/>
  <c r="H50" i="25"/>
  <c r="O49" i="25"/>
  <c r="H49" i="25"/>
  <c r="O48" i="25"/>
  <c r="H48" i="25"/>
  <c r="O47" i="25"/>
  <c r="H47" i="25"/>
  <c r="O46" i="25"/>
  <c r="H46" i="25"/>
  <c r="O45" i="25"/>
  <c r="H45" i="25"/>
  <c r="O44" i="25"/>
  <c r="H44" i="25"/>
  <c r="O43" i="25"/>
  <c r="H43" i="25"/>
  <c r="O42" i="25"/>
  <c r="H42" i="25"/>
  <c r="O41" i="25"/>
  <c r="H41" i="25"/>
  <c r="O40" i="25"/>
  <c r="H40" i="25"/>
  <c r="O39" i="25"/>
  <c r="H39" i="25"/>
  <c r="O38" i="25"/>
  <c r="H38" i="25"/>
  <c r="O37" i="25"/>
  <c r="H37" i="25"/>
  <c r="O56" i="24"/>
  <c r="H56" i="24"/>
  <c r="O55" i="24"/>
  <c r="H55" i="24"/>
  <c r="O54" i="24"/>
  <c r="H54" i="24"/>
  <c r="O53" i="24"/>
  <c r="H53" i="24"/>
  <c r="O52" i="24"/>
  <c r="H52" i="24"/>
  <c r="O51" i="24"/>
  <c r="H51" i="24"/>
  <c r="O50" i="24"/>
  <c r="H50" i="24"/>
  <c r="O49" i="24"/>
  <c r="H49" i="24"/>
  <c r="O48" i="24"/>
  <c r="H48" i="24"/>
  <c r="O47" i="24"/>
  <c r="H47" i="24"/>
  <c r="O46" i="24"/>
  <c r="H46" i="24"/>
  <c r="O45" i="24"/>
  <c r="H45" i="24"/>
  <c r="O44" i="24"/>
  <c r="H44" i="24"/>
  <c r="O43" i="24"/>
  <c r="H43" i="24"/>
  <c r="O42" i="24"/>
  <c r="H42" i="24"/>
  <c r="O41" i="24"/>
  <c r="H41" i="24"/>
  <c r="O40" i="24"/>
  <c r="H40" i="24"/>
  <c r="O39" i="24"/>
  <c r="H39" i="24"/>
  <c r="O38" i="24"/>
  <c r="H38" i="24"/>
  <c r="O37" i="24"/>
  <c r="H37" i="24"/>
  <c r="O84" i="36" l="1"/>
  <c r="H84" i="36"/>
  <c r="O83" i="36"/>
  <c r="H83" i="36"/>
  <c r="O82" i="36"/>
  <c r="H82" i="36"/>
  <c r="O81" i="36"/>
  <c r="H81" i="36"/>
  <c r="O80" i="36"/>
  <c r="H80" i="36"/>
  <c r="O79" i="36"/>
  <c r="H79" i="36"/>
  <c r="O78" i="36"/>
  <c r="H78" i="36"/>
  <c r="O77" i="36"/>
  <c r="H77" i="36"/>
  <c r="O76" i="36"/>
  <c r="H76" i="36"/>
  <c r="O75" i="36"/>
  <c r="H75" i="36"/>
  <c r="O74" i="36"/>
  <c r="H74" i="36"/>
  <c r="O73" i="36"/>
  <c r="H73" i="36"/>
  <c r="O72" i="36"/>
  <c r="H72" i="36"/>
  <c r="O71" i="36"/>
  <c r="H71" i="36"/>
  <c r="O70" i="36"/>
  <c r="H70" i="36"/>
  <c r="O69" i="36"/>
  <c r="H69" i="36"/>
  <c r="O68" i="36"/>
  <c r="H68" i="36"/>
  <c r="O84" i="26"/>
  <c r="H84" i="26"/>
  <c r="O83" i="26"/>
  <c r="H83" i="26"/>
  <c r="O82" i="26"/>
  <c r="H82" i="26"/>
  <c r="O81" i="26"/>
  <c r="H81" i="26"/>
  <c r="O80" i="26"/>
  <c r="H80" i="26"/>
  <c r="O79" i="26"/>
  <c r="H79" i="26"/>
  <c r="O78" i="26"/>
  <c r="H78" i="26"/>
  <c r="O77" i="26"/>
  <c r="H77" i="26"/>
  <c r="O76" i="26"/>
  <c r="H76" i="26"/>
  <c r="O75" i="26"/>
  <c r="H75" i="26"/>
  <c r="O74" i="26"/>
  <c r="H74" i="26"/>
  <c r="O73" i="26"/>
  <c r="H73" i="26"/>
  <c r="O72" i="26"/>
  <c r="H72" i="26"/>
  <c r="O71" i="26"/>
  <c r="H71" i="26"/>
  <c r="O70" i="26"/>
  <c r="H70" i="26"/>
  <c r="O69" i="26"/>
  <c r="H69" i="26"/>
  <c r="O68" i="26"/>
  <c r="H68" i="26"/>
  <c r="O84" i="25"/>
  <c r="H84" i="25"/>
  <c r="O83" i="25"/>
  <c r="H83" i="25"/>
  <c r="O82" i="25"/>
  <c r="H82" i="25"/>
  <c r="O81" i="25"/>
  <c r="H81" i="25"/>
  <c r="O80" i="25"/>
  <c r="H80" i="25"/>
  <c r="O79" i="25"/>
  <c r="H79" i="25"/>
  <c r="O78" i="25"/>
  <c r="H78" i="25"/>
  <c r="O77" i="25"/>
  <c r="H77" i="25"/>
  <c r="O76" i="25"/>
  <c r="H76" i="25"/>
  <c r="O75" i="25"/>
  <c r="H75" i="25"/>
  <c r="O74" i="25"/>
  <c r="H74" i="25"/>
  <c r="O73" i="25"/>
  <c r="H73" i="25"/>
  <c r="O72" i="25"/>
  <c r="H72" i="25"/>
  <c r="O71" i="25"/>
  <c r="H71" i="25"/>
  <c r="O70" i="25"/>
  <c r="H70" i="25"/>
  <c r="O69" i="25"/>
  <c r="H69" i="25"/>
  <c r="O68" i="25"/>
  <c r="H68" i="25"/>
  <c r="O84" i="24"/>
  <c r="H84" i="24"/>
  <c r="O83" i="24"/>
  <c r="H83" i="24"/>
  <c r="O82" i="24"/>
  <c r="H82" i="24"/>
  <c r="O81" i="24"/>
  <c r="H81" i="24"/>
  <c r="O80" i="24"/>
  <c r="H80" i="24"/>
  <c r="O79" i="24"/>
  <c r="H79" i="24"/>
  <c r="O78" i="24"/>
  <c r="H78" i="24"/>
  <c r="O77" i="24"/>
  <c r="H77" i="24"/>
  <c r="O76" i="24"/>
  <c r="H76" i="24"/>
  <c r="O75" i="24"/>
  <c r="H75" i="24"/>
  <c r="O74" i="24"/>
  <c r="H74" i="24"/>
  <c r="O73" i="24"/>
  <c r="H73" i="24"/>
  <c r="O72" i="24"/>
  <c r="H72" i="24"/>
  <c r="O71" i="24"/>
  <c r="H71" i="24"/>
  <c r="O70" i="24"/>
  <c r="H70" i="24"/>
  <c r="O69" i="24"/>
  <c r="H69" i="24"/>
  <c r="O68" i="24"/>
  <c r="H68" i="24"/>
  <c r="V55" i="31" l="1"/>
  <c r="V56" i="31"/>
  <c r="V57" i="31"/>
  <c r="V58" i="31"/>
  <c r="V59" i="31"/>
  <c r="V60" i="31"/>
  <c r="V61" i="31"/>
  <c r="V62" i="31"/>
  <c r="V54" i="31"/>
  <c r="U62" i="31"/>
  <c r="U55" i="31"/>
  <c r="U56" i="31"/>
  <c r="U57" i="31"/>
  <c r="U58" i="31"/>
  <c r="U59" i="31"/>
  <c r="U60" i="31"/>
  <c r="U61" i="31"/>
  <c r="U54" i="31"/>
  <c r="T40" i="31"/>
  <c r="T41" i="31"/>
  <c r="T42" i="31"/>
  <c r="M57" i="24"/>
  <c r="L57" i="24"/>
  <c r="F57" i="24"/>
  <c r="E57" i="24"/>
  <c r="E57" i="8"/>
  <c r="E86" i="8" s="1"/>
  <c r="E85" i="8" s="1"/>
  <c r="F95" i="31"/>
  <c r="E95" i="31"/>
  <c r="M95" i="31"/>
  <c r="L95" i="31"/>
  <c r="M57" i="36"/>
  <c r="L57" i="36"/>
  <c r="F57" i="36"/>
  <c r="E57" i="36"/>
  <c r="M57" i="26"/>
  <c r="L57" i="26"/>
  <c r="O57" i="26" s="1"/>
  <c r="F57" i="26"/>
  <c r="E57" i="26"/>
  <c r="M57" i="25"/>
  <c r="L57" i="25"/>
  <c r="L86" i="25" s="1"/>
  <c r="F57" i="25"/>
  <c r="F86" i="25" s="1"/>
  <c r="E57" i="25"/>
  <c r="E86" i="25" s="1"/>
  <c r="M57" i="8"/>
  <c r="N52" i="8" s="1"/>
  <c r="L57" i="8"/>
  <c r="L86" i="8" s="1"/>
  <c r="L85" i="8" s="1"/>
  <c r="F57" i="8"/>
  <c r="F86" i="8" s="1"/>
  <c r="F85" i="8" s="1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N55" i="8"/>
  <c r="N48" i="8"/>
  <c r="N46" i="8"/>
  <c r="N40" i="8"/>
  <c r="G92" i="31" l="1"/>
  <c r="G88" i="31"/>
  <c r="G84" i="31"/>
  <c r="G80" i="31"/>
  <c r="G76" i="31"/>
  <c r="G90" i="31"/>
  <c r="G78" i="31"/>
  <c r="G89" i="31"/>
  <c r="G81" i="31"/>
  <c r="G95" i="31"/>
  <c r="G91" i="31"/>
  <c r="G87" i="31"/>
  <c r="G83" i="31"/>
  <c r="G79" i="31"/>
  <c r="G75" i="31"/>
  <c r="G94" i="31"/>
  <c r="G86" i="31"/>
  <c r="G82" i="31"/>
  <c r="G93" i="31"/>
  <c r="G85" i="31"/>
  <c r="G77" i="31"/>
  <c r="N95" i="31"/>
  <c r="N91" i="31"/>
  <c r="N87" i="31"/>
  <c r="N83" i="31"/>
  <c r="N79" i="31"/>
  <c r="N75" i="31"/>
  <c r="N92" i="31"/>
  <c r="N84" i="31"/>
  <c r="N76" i="31"/>
  <c r="N94" i="31"/>
  <c r="N90" i="31"/>
  <c r="N86" i="31"/>
  <c r="N82" i="31"/>
  <c r="N78" i="31"/>
  <c r="N93" i="31"/>
  <c r="N89" i="31"/>
  <c r="N85" i="31"/>
  <c r="N81" i="31"/>
  <c r="N77" i="31"/>
  <c r="N88" i="31"/>
  <c r="N80" i="31"/>
  <c r="H57" i="26"/>
  <c r="N42" i="8"/>
  <c r="N50" i="8"/>
  <c r="N44" i="8"/>
  <c r="N53" i="8"/>
  <c r="N38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7" i="24"/>
  <c r="H57" i="24"/>
  <c r="G57" i="24"/>
  <c r="G56" i="24"/>
  <c r="G53" i="24"/>
  <c r="G50" i="24"/>
  <c r="G48" i="24"/>
  <c r="G46" i="24"/>
  <c r="G44" i="24"/>
  <c r="G42" i="24"/>
  <c r="G39" i="24"/>
  <c r="G37" i="24"/>
  <c r="G55" i="24"/>
  <c r="G54" i="24"/>
  <c r="G52" i="24"/>
  <c r="G51" i="24"/>
  <c r="G49" i="24"/>
  <c r="G47" i="24"/>
  <c r="G45" i="24"/>
  <c r="G43" i="24"/>
  <c r="G41" i="24"/>
  <c r="G40" i="24"/>
  <c r="G38" i="24"/>
  <c r="G56" i="25"/>
  <c r="G54" i="25"/>
  <c r="G52" i="25"/>
  <c r="G50" i="25"/>
  <c r="G48" i="25"/>
  <c r="G46" i="25"/>
  <c r="G44" i="25"/>
  <c r="G42" i="25"/>
  <c r="G40" i="25"/>
  <c r="G38" i="25"/>
  <c r="G55" i="25"/>
  <c r="G53" i="25"/>
  <c r="G51" i="25"/>
  <c r="G49" i="25"/>
  <c r="G47" i="25"/>
  <c r="G45" i="25"/>
  <c r="G43" i="25"/>
  <c r="G41" i="25"/>
  <c r="G39" i="25"/>
  <c r="G37" i="25"/>
  <c r="M86" i="25"/>
  <c r="N71" i="25" s="1"/>
  <c r="N54" i="25"/>
  <c r="N45" i="25"/>
  <c r="N40" i="25"/>
  <c r="N38" i="25"/>
  <c r="N56" i="25"/>
  <c r="N55" i="25"/>
  <c r="N53" i="25"/>
  <c r="N52" i="25"/>
  <c r="N51" i="25"/>
  <c r="N50" i="25"/>
  <c r="N49" i="25"/>
  <c r="N48" i="25"/>
  <c r="N47" i="25"/>
  <c r="N46" i="25"/>
  <c r="N44" i="25"/>
  <c r="N43" i="25"/>
  <c r="N42" i="25"/>
  <c r="N41" i="25"/>
  <c r="N39" i="25"/>
  <c r="N37" i="25"/>
  <c r="F86" i="26"/>
  <c r="F85" i="26" s="1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M86" i="26"/>
  <c r="M85" i="26" s="1"/>
  <c r="N56" i="26"/>
  <c r="N55" i="26"/>
  <c r="N54" i="26"/>
  <c r="N53" i="26"/>
  <c r="N52" i="26"/>
  <c r="N51" i="26"/>
  <c r="N49" i="26"/>
  <c r="N48" i="26"/>
  <c r="N47" i="26"/>
  <c r="N45" i="26"/>
  <c r="N43" i="26"/>
  <c r="N41" i="26"/>
  <c r="N39" i="26"/>
  <c r="N37" i="26"/>
  <c r="N50" i="26"/>
  <c r="N46" i="26"/>
  <c r="N44" i="26"/>
  <c r="N42" i="26"/>
  <c r="N40" i="26"/>
  <c r="N38" i="26"/>
  <c r="G56" i="36"/>
  <c r="G43" i="36"/>
  <c r="G39" i="36"/>
  <c r="G37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2" i="36"/>
  <c r="G41" i="36"/>
  <c r="G40" i="36"/>
  <c r="G38" i="36"/>
  <c r="O57" i="36"/>
  <c r="L86" i="36"/>
  <c r="L85" i="36" s="1"/>
  <c r="N57" i="36"/>
  <c r="N56" i="36"/>
  <c r="N55" i="36"/>
  <c r="N54" i="36"/>
  <c r="N53" i="36"/>
  <c r="N52" i="36"/>
  <c r="N51" i="36"/>
  <c r="N50" i="36"/>
  <c r="N49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M86" i="36"/>
  <c r="M85" i="36" s="1"/>
  <c r="N83" i="26"/>
  <c r="N79" i="26"/>
  <c r="N75" i="26"/>
  <c r="N71" i="26"/>
  <c r="N84" i="26"/>
  <c r="N80" i="26"/>
  <c r="N72" i="26"/>
  <c r="N81" i="26"/>
  <c r="N77" i="26"/>
  <c r="N73" i="26"/>
  <c r="N69" i="26"/>
  <c r="N82" i="26"/>
  <c r="N78" i="26"/>
  <c r="N74" i="26"/>
  <c r="N70" i="26"/>
  <c r="N76" i="26"/>
  <c r="N68" i="26"/>
  <c r="G86" i="26"/>
  <c r="G83" i="26"/>
  <c r="G81" i="26"/>
  <c r="G79" i="26"/>
  <c r="G77" i="26"/>
  <c r="G75" i="26"/>
  <c r="G74" i="26"/>
  <c r="G71" i="26"/>
  <c r="G70" i="26"/>
  <c r="G69" i="26"/>
  <c r="N75" i="25"/>
  <c r="N76" i="25"/>
  <c r="N73" i="25"/>
  <c r="N74" i="25"/>
  <c r="F85" i="25"/>
  <c r="G85" i="25" s="1"/>
  <c r="G79" i="25"/>
  <c r="G84" i="25"/>
  <c r="G83" i="25"/>
  <c r="G82" i="25"/>
  <c r="G81" i="25"/>
  <c r="G80" i="25"/>
  <c r="G78" i="25"/>
  <c r="G77" i="25"/>
  <c r="G76" i="25"/>
  <c r="G75" i="25"/>
  <c r="G74" i="25"/>
  <c r="G73" i="25"/>
  <c r="G72" i="25"/>
  <c r="G71" i="25"/>
  <c r="G70" i="25"/>
  <c r="G69" i="25"/>
  <c r="G68" i="25"/>
  <c r="F86" i="24"/>
  <c r="G86" i="24" s="1"/>
  <c r="N39" i="8"/>
  <c r="N43" i="8"/>
  <c r="N47" i="8"/>
  <c r="N51" i="8"/>
  <c r="N41" i="8"/>
  <c r="N45" i="8"/>
  <c r="N49" i="8"/>
  <c r="N54" i="8"/>
  <c r="N56" i="8"/>
  <c r="M86" i="24"/>
  <c r="N57" i="24"/>
  <c r="E86" i="24"/>
  <c r="E85" i="24" s="1"/>
  <c r="O57" i="24"/>
  <c r="L86" i="24"/>
  <c r="N86" i="25"/>
  <c r="H86" i="25"/>
  <c r="E85" i="25"/>
  <c r="O86" i="25"/>
  <c r="H57" i="25"/>
  <c r="G86" i="25"/>
  <c r="L85" i="25"/>
  <c r="O57" i="25"/>
  <c r="N86" i="26"/>
  <c r="N57" i="26"/>
  <c r="L86" i="26"/>
  <c r="L85" i="26" s="1"/>
  <c r="G57" i="26"/>
  <c r="E86" i="26"/>
  <c r="H57" i="36"/>
  <c r="E86" i="36"/>
  <c r="E85" i="36" s="1"/>
  <c r="F86" i="36"/>
  <c r="G86" i="36" s="1"/>
  <c r="G57" i="36"/>
  <c r="M86" i="8"/>
  <c r="M85" i="8" s="1"/>
  <c r="H86" i="24"/>
  <c r="G57" i="25"/>
  <c r="N57" i="25"/>
  <c r="I27" i="36"/>
  <c r="V40" i="31" s="1"/>
  <c r="H27" i="36"/>
  <c r="L26" i="36"/>
  <c r="K26" i="36"/>
  <c r="J26" i="36"/>
  <c r="L25" i="36"/>
  <c r="K25" i="36"/>
  <c r="L24" i="36"/>
  <c r="K24" i="36"/>
  <c r="L23" i="36"/>
  <c r="K23" i="36"/>
  <c r="L22" i="36"/>
  <c r="K22" i="36"/>
  <c r="J22" i="36"/>
  <c r="L21" i="36"/>
  <c r="K21" i="36"/>
  <c r="L20" i="36"/>
  <c r="K20" i="36"/>
  <c r="L19" i="36"/>
  <c r="K19" i="36"/>
  <c r="J19" i="36"/>
  <c r="L18" i="36"/>
  <c r="K18" i="36"/>
  <c r="L17" i="36"/>
  <c r="K17" i="36"/>
  <c r="L16" i="36"/>
  <c r="K16" i="36"/>
  <c r="L15" i="36"/>
  <c r="K15" i="36"/>
  <c r="J15" i="36"/>
  <c r="L14" i="36"/>
  <c r="K14" i="36"/>
  <c r="J14" i="36"/>
  <c r="L13" i="36"/>
  <c r="K13" i="36"/>
  <c r="L12" i="36"/>
  <c r="K12" i="36"/>
  <c r="J12" i="36"/>
  <c r="B3" i="36"/>
  <c r="J2" i="36"/>
  <c r="B2" i="36"/>
  <c r="I27" i="24"/>
  <c r="V42" i="31" s="1"/>
  <c r="H85" i="25" l="1"/>
  <c r="J18" i="36"/>
  <c r="G73" i="26"/>
  <c r="G78" i="26"/>
  <c r="G84" i="26"/>
  <c r="N77" i="25"/>
  <c r="N68" i="25"/>
  <c r="N82" i="25"/>
  <c r="N81" i="25"/>
  <c r="N84" i="25"/>
  <c r="N83" i="25"/>
  <c r="N78" i="25"/>
  <c r="N80" i="25"/>
  <c r="N79" i="25"/>
  <c r="M85" i="25"/>
  <c r="N85" i="25" s="1"/>
  <c r="N70" i="25"/>
  <c r="N69" i="25"/>
  <c r="N72" i="25"/>
  <c r="H86" i="26"/>
  <c r="E85" i="26"/>
  <c r="G68" i="26"/>
  <c r="G72" i="26"/>
  <c r="G76" i="26"/>
  <c r="G80" i="26"/>
  <c r="G82" i="26"/>
  <c r="O85" i="26"/>
  <c r="N85" i="26"/>
  <c r="H85" i="26"/>
  <c r="G85" i="26"/>
  <c r="F85" i="36"/>
  <c r="H85" i="36" s="1"/>
  <c r="N83" i="36"/>
  <c r="N79" i="36"/>
  <c r="N75" i="36"/>
  <c r="N71" i="36"/>
  <c r="N78" i="36"/>
  <c r="N70" i="36"/>
  <c r="N84" i="36"/>
  <c r="N80" i="36"/>
  <c r="N76" i="36"/>
  <c r="N72" i="36"/>
  <c r="N68" i="36"/>
  <c r="N81" i="36"/>
  <c r="N77" i="36"/>
  <c r="N73" i="36"/>
  <c r="N69" i="36"/>
  <c r="N82" i="36"/>
  <c r="N74" i="36"/>
  <c r="G77" i="36"/>
  <c r="G84" i="36"/>
  <c r="G83" i="36"/>
  <c r="G82" i="36"/>
  <c r="G81" i="36"/>
  <c r="G80" i="36"/>
  <c r="G79" i="36"/>
  <c r="G78" i="36"/>
  <c r="G76" i="36"/>
  <c r="G75" i="36"/>
  <c r="G74" i="36"/>
  <c r="G73" i="36"/>
  <c r="G72" i="36"/>
  <c r="G71" i="36"/>
  <c r="G70" i="36"/>
  <c r="G69" i="36"/>
  <c r="G68" i="36"/>
  <c r="J23" i="36"/>
  <c r="N68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F85" i="24"/>
  <c r="G85" i="24" s="1"/>
  <c r="G83" i="24"/>
  <c r="G81" i="24"/>
  <c r="G79" i="24"/>
  <c r="G77" i="24"/>
  <c r="G75" i="24"/>
  <c r="G73" i="24"/>
  <c r="G71" i="24"/>
  <c r="G69" i="24"/>
  <c r="G84" i="24"/>
  <c r="G82" i="24"/>
  <c r="G80" i="24"/>
  <c r="G78" i="24"/>
  <c r="G76" i="24"/>
  <c r="G74" i="24"/>
  <c r="G72" i="24"/>
  <c r="G70" i="24"/>
  <c r="G68" i="24"/>
  <c r="O86" i="24"/>
  <c r="L85" i="24"/>
  <c r="N86" i="24"/>
  <c r="M85" i="24"/>
  <c r="N85" i="24" s="1"/>
  <c r="O86" i="26"/>
  <c r="N86" i="36"/>
  <c r="J13" i="36"/>
  <c r="J17" i="36"/>
  <c r="J21" i="36"/>
  <c r="J25" i="36"/>
  <c r="J27" i="36"/>
  <c r="L27" i="36"/>
  <c r="J16" i="36"/>
  <c r="J20" i="36"/>
  <c r="J24" i="36"/>
  <c r="H86" i="36"/>
  <c r="O86" i="36"/>
  <c r="U40" i="31"/>
  <c r="W40" i="31" s="1"/>
  <c r="K27" i="36"/>
  <c r="C7" i="36" s="1"/>
  <c r="H27" i="24"/>
  <c r="U42" i="31" s="1"/>
  <c r="W42" i="31" s="1"/>
  <c r="G85" i="36" l="1"/>
  <c r="O85" i="25"/>
  <c r="H85" i="24"/>
  <c r="O85" i="24"/>
  <c r="N85" i="36"/>
  <c r="O85" i="36"/>
  <c r="K39" i="31"/>
  <c r="L39" i="31"/>
  <c r="V38" i="31"/>
  <c r="U38" i="31"/>
  <c r="T39" i="31"/>
  <c r="O95" i="31" l="1"/>
  <c r="H95" i="31"/>
  <c r="O57" i="8"/>
  <c r="O38" i="8"/>
  <c r="O37" i="8"/>
  <c r="L25" i="31" l="1"/>
  <c r="L20" i="31"/>
  <c r="L16" i="31"/>
  <c r="L20" i="25" l="1"/>
  <c r="L25" i="25"/>
  <c r="L16" i="25"/>
  <c r="L23" i="25"/>
  <c r="L13" i="25"/>
  <c r="L15" i="25"/>
  <c r="L17" i="25"/>
  <c r="L19" i="25"/>
  <c r="L21" i="25"/>
  <c r="L24" i="25"/>
  <c r="L26" i="25"/>
  <c r="L23" i="26"/>
  <c r="L25" i="26"/>
  <c r="N26" i="31"/>
  <c r="L15" i="31"/>
  <c r="L13" i="26"/>
  <c r="L15" i="26"/>
  <c r="L17" i="26"/>
  <c r="L19" i="26"/>
  <c r="L21" i="26"/>
  <c r="L13" i="24"/>
  <c r="L15" i="24"/>
  <c r="L17" i="24"/>
  <c r="L19" i="24"/>
  <c r="L21" i="24"/>
  <c r="L24" i="24"/>
  <c r="L26" i="24"/>
  <c r="L14" i="24"/>
  <c r="L16" i="24"/>
  <c r="L18" i="24"/>
  <c r="L20" i="24"/>
  <c r="L25" i="24"/>
  <c r="L14" i="25"/>
  <c r="L18" i="25"/>
  <c r="L24" i="26"/>
  <c r="I27" i="26"/>
  <c r="L14" i="26"/>
  <c r="L16" i="26"/>
  <c r="L18" i="26"/>
  <c r="L20" i="26"/>
  <c r="L26" i="26"/>
  <c r="L17" i="31"/>
  <c r="L19" i="31"/>
  <c r="L21" i="31"/>
  <c r="L24" i="31"/>
  <c r="L26" i="31"/>
  <c r="L23" i="24"/>
  <c r="L23" i="31"/>
  <c r="L14" i="31"/>
  <c r="L18" i="31"/>
  <c r="N16" i="31"/>
  <c r="L13" i="31"/>
  <c r="L12" i="25"/>
  <c r="I27" i="8"/>
  <c r="V41" i="31" l="1"/>
  <c r="L12" i="26"/>
  <c r="N15" i="31"/>
  <c r="N20" i="31"/>
  <c r="N18" i="31"/>
  <c r="N19" i="31"/>
  <c r="N14" i="31"/>
  <c r="N17" i="31"/>
  <c r="N13" i="31"/>
  <c r="N24" i="31"/>
  <c r="N25" i="31"/>
  <c r="N21" i="31"/>
  <c r="N23" i="31"/>
  <c r="H27" i="8"/>
  <c r="H27" i="25"/>
  <c r="H27" i="26"/>
  <c r="U41" i="31" s="1"/>
  <c r="L22" i="26"/>
  <c r="L22" i="31"/>
  <c r="I27" i="31"/>
  <c r="I65" i="31" s="1"/>
  <c r="L22" i="24"/>
  <c r="I27" i="25"/>
  <c r="L22" i="25"/>
  <c r="L12" i="24"/>
  <c r="L12" i="31"/>
  <c r="H27" i="31"/>
  <c r="H65" i="31" s="1"/>
  <c r="H64" i="31" s="1"/>
  <c r="I64" i="31" l="1"/>
  <c r="W41" i="31"/>
  <c r="K41" i="31"/>
  <c r="L41" i="31"/>
  <c r="M41" i="31" s="1"/>
  <c r="J24" i="25"/>
  <c r="U39" i="31"/>
  <c r="V39" i="31"/>
  <c r="L27" i="26"/>
  <c r="L27" i="31"/>
  <c r="L27" i="25"/>
  <c r="L27" i="24"/>
  <c r="K64" i="31" l="1"/>
  <c r="J64" i="31"/>
  <c r="V63" i="31"/>
  <c r="J22" i="26"/>
  <c r="K26" i="26"/>
  <c r="K25" i="26"/>
  <c r="K24" i="26"/>
  <c r="K23" i="26"/>
  <c r="K22" i="26"/>
  <c r="K21" i="26"/>
  <c r="K20" i="26"/>
  <c r="K19" i="26"/>
  <c r="K18" i="26"/>
  <c r="J18" i="26"/>
  <c r="K17" i="26"/>
  <c r="K16" i="26"/>
  <c r="K15" i="26"/>
  <c r="K14" i="26"/>
  <c r="K13" i="26"/>
  <c r="K12" i="26"/>
  <c r="K26" i="25"/>
  <c r="J26" i="25"/>
  <c r="K25" i="25"/>
  <c r="K24" i="25"/>
  <c r="K23" i="25"/>
  <c r="K22" i="25"/>
  <c r="J22" i="25"/>
  <c r="K21" i="25"/>
  <c r="K20" i="25"/>
  <c r="K19" i="25"/>
  <c r="K18" i="25"/>
  <c r="J18" i="25"/>
  <c r="K17" i="25"/>
  <c r="K16" i="25"/>
  <c r="K15" i="25"/>
  <c r="K14" i="25"/>
  <c r="J14" i="25"/>
  <c r="K13" i="25"/>
  <c r="K12" i="25"/>
  <c r="J14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H78" i="8"/>
  <c r="H79" i="8"/>
  <c r="H80" i="8"/>
  <c r="H81" i="8"/>
  <c r="H82" i="8"/>
  <c r="H83" i="8"/>
  <c r="H84" i="8"/>
  <c r="J14" i="26" l="1"/>
  <c r="J22" i="24"/>
  <c r="J26" i="24"/>
  <c r="J18" i="24"/>
  <c r="J26" i="26"/>
  <c r="J13" i="26"/>
  <c r="J17" i="26"/>
  <c r="J25" i="26"/>
  <c r="J27" i="26"/>
  <c r="J12" i="26"/>
  <c r="J16" i="26"/>
  <c r="J20" i="26"/>
  <c r="J24" i="26"/>
  <c r="K27" i="26"/>
  <c r="C7" i="26" s="1"/>
  <c r="J21" i="26"/>
  <c r="J15" i="26"/>
  <c r="J19" i="26"/>
  <c r="J23" i="26"/>
  <c r="J12" i="25"/>
  <c r="J16" i="25"/>
  <c r="J20" i="25"/>
  <c r="K27" i="25"/>
  <c r="J13" i="25"/>
  <c r="J17" i="25"/>
  <c r="J21" i="25"/>
  <c r="J25" i="25"/>
  <c r="J27" i="25"/>
  <c r="J15" i="25"/>
  <c r="J19" i="25"/>
  <c r="J23" i="25"/>
  <c r="J13" i="24"/>
  <c r="J17" i="24"/>
  <c r="J21" i="24"/>
  <c r="J25" i="24"/>
  <c r="J27" i="24"/>
  <c r="J12" i="24"/>
  <c r="J16" i="24"/>
  <c r="J20" i="24"/>
  <c r="J24" i="24"/>
  <c r="K27" i="24"/>
  <c r="J15" i="24"/>
  <c r="J19" i="24"/>
  <c r="J23" i="24"/>
  <c r="C7" i="24" l="1"/>
  <c r="C7" i="25"/>
  <c r="J3" i="31"/>
  <c r="J2" i="31"/>
  <c r="J65" i="31"/>
  <c r="J63" i="31"/>
  <c r="J62" i="31"/>
  <c r="J61" i="31"/>
  <c r="J60" i="31"/>
  <c r="J59" i="31"/>
  <c r="J58" i="31"/>
  <c r="J57" i="31"/>
  <c r="J56" i="31"/>
  <c r="J55" i="31"/>
  <c r="J54" i="31"/>
  <c r="K65" i="31"/>
  <c r="K63" i="31"/>
  <c r="L63" i="31" s="1"/>
  <c r="K62" i="31"/>
  <c r="L62" i="31" s="1"/>
  <c r="K61" i="31"/>
  <c r="L61" i="31" s="1"/>
  <c r="K60" i="31"/>
  <c r="L60" i="31" s="1"/>
  <c r="K59" i="31"/>
  <c r="L59" i="31" s="1"/>
  <c r="K58" i="31"/>
  <c r="L58" i="31" s="1"/>
  <c r="K57" i="31"/>
  <c r="L57" i="31" s="1"/>
  <c r="K56" i="31"/>
  <c r="L56" i="31" s="1"/>
  <c r="K55" i="31"/>
  <c r="L55" i="31" s="1"/>
  <c r="K54" i="31"/>
  <c r="L54" i="31" l="1"/>
  <c r="C49" i="31"/>
  <c r="B3" i="31"/>
  <c r="L64" i="31" l="1"/>
  <c r="L38" i="31"/>
  <c r="K40" i="31"/>
  <c r="K38" i="31"/>
  <c r="L40" i="31"/>
  <c r="K26" i="31"/>
  <c r="K25" i="31"/>
  <c r="K24" i="31"/>
  <c r="K23" i="31"/>
  <c r="K21" i="31"/>
  <c r="K20" i="31"/>
  <c r="K19" i="31"/>
  <c r="K18" i="31"/>
  <c r="K17" i="31"/>
  <c r="K16" i="31"/>
  <c r="K15" i="31"/>
  <c r="K14" i="31"/>
  <c r="K13" i="31"/>
  <c r="M38" i="31" l="1"/>
  <c r="O80" i="8"/>
  <c r="O81" i="8"/>
  <c r="O82" i="8"/>
  <c r="O83" i="8"/>
  <c r="O84" i="8"/>
  <c r="B3" i="26" l="1"/>
  <c r="J2" i="26"/>
  <c r="B2" i="26"/>
  <c r="B3" i="25"/>
  <c r="J2" i="25"/>
  <c r="B2" i="25"/>
  <c r="B3" i="24"/>
  <c r="J2" i="24"/>
  <c r="B2" i="24"/>
  <c r="J2" i="8"/>
  <c r="G86" i="8" l="1"/>
  <c r="G79" i="8"/>
  <c r="G81" i="8"/>
  <c r="G83" i="8"/>
  <c r="G82" i="8"/>
  <c r="G84" i="8"/>
  <c r="G78" i="8"/>
  <c r="G80" i="8"/>
  <c r="G72" i="8"/>
  <c r="G68" i="8"/>
  <c r="G74" i="8"/>
  <c r="G70" i="8"/>
  <c r="G75" i="8"/>
  <c r="G71" i="8"/>
  <c r="G76" i="8"/>
  <c r="G85" i="8"/>
  <c r="G69" i="8"/>
  <c r="G73" i="8"/>
  <c r="G77" i="8"/>
  <c r="H85" i="8" l="1"/>
  <c r="O79" i="8"/>
  <c r="O78" i="8"/>
  <c r="O77" i="8"/>
  <c r="H77" i="8"/>
  <c r="O76" i="8"/>
  <c r="H76" i="8"/>
  <c r="O75" i="8"/>
  <c r="H75" i="8"/>
  <c r="O74" i="8"/>
  <c r="H74" i="8"/>
  <c r="O73" i="8"/>
  <c r="H73" i="8"/>
  <c r="O72" i="8"/>
  <c r="H72" i="8"/>
  <c r="O71" i="8"/>
  <c r="H71" i="8"/>
  <c r="O70" i="8"/>
  <c r="H70" i="8"/>
  <c r="O69" i="8"/>
  <c r="H69" i="8"/>
  <c r="O68" i="8"/>
  <c r="H68" i="8"/>
  <c r="H86" i="8" l="1"/>
  <c r="B3" i="8" l="1"/>
  <c r="N37" i="8" l="1"/>
  <c r="H56" i="8"/>
  <c r="H55" i="8"/>
  <c r="H54" i="8"/>
  <c r="H53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G56" i="8" l="1"/>
  <c r="G40" i="8"/>
  <c r="G44" i="8"/>
  <c r="G48" i="8"/>
  <c r="G52" i="8"/>
  <c r="G37" i="8"/>
  <c r="G41" i="8"/>
  <c r="G45" i="8"/>
  <c r="G49" i="8"/>
  <c r="G53" i="8"/>
  <c r="G57" i="8"/>
  <c r="G38" i="8"/>
  <c r="G42" i="8"/>
  <c r="G46" i="8"/>
  <c r="G50" i="8"/>
  <c r="G54" i="8"/>
  <c r="G39" i="8"/>
  <c r="G43" i="8"/>
  <c r="G47" i="8"/>
  <c r="G51" i="8"/>
  <c r="G55" i="8"/>
  <c r="N38" i="8"/>
  <c r="N57" i="8"/>
  <c r="H57" i="8"/>
  <c r="H52" i="8" l="1"/>
  <c r="L26" i="8"/>
  <c r="L25" i="8"/>
  <c r="L24" i="8"/>
  <c r="L23" i="8"/>
  <c r="L21" i="8"/>
  <c r="L20" i="8"/>
  <c r="L19" i="8"/>
  <c r="L18" i="8"/>
  <c r="L17" i="8"/>
  <c r="L16" i="8"/>
  <c r="L15" i="8"/>
  <c r="L14" i="8"/>
  <c r="L13" i="8"/>
  <c r="K26" i="8"/>
  <c r="K25" i="8"/>
  <c r="K24" i="8"/>
  <c r="K23" i="8"/>
  <c r="K21" i="8"/>
  <c r="K20" i="8"/>
  <c r="K19" i="8"/>
  <c r="K18" i="8"/>
  <c r="K17" i="8"/>
  <c r="K16" i="8"/>
  <c r="K15" i="8"/>
  <c r="K14" i="8"/>
  <c r="K13" i="8"/>
  <c r="B2" i="8"/>
  <c r="N80" i="8" l="1"/>
  <c r="N82" i="8"/>
  <c r="N84" i="8"/>
  <c r="N81" i="8"/>
  <c r="N83" i="8"/>
  <c r="K12" i="31"/>
  <c r="N79" i="8"/>
  <c r="N75" i="8"/>
  <c r="N71" i="8"/>
  <c r="N86" i="8"/>
  <c r="N78" i="8"/>
  <c r="N74" i="8"/>
  <c r="N70" i="8"/>
  <c r="N77" i="8"/>
  <c r="N73" i="8"/>
  <c r="N69" i="8"/>
  <c r="N76" i="8"/>
  <c r="N72" i="8"/>
  <c r="N68" i="8"/>
  <c r="O86" i="8"/>
  <c r="K22" i="8"/>
  <c r="L12" i="8"/>
  <c r="L22" i="8"/>
  <c r="K12" i="8"/>
  <c r="J24" i="8" l="1"/>
  <c r="K22" i="31"/>
  <c r="N85" i="8"/>
  <c r="O85" i="8"/>
  <c r="J16" i="8"/>
  <c r="J19" i="8"/>
  <c r="J15" i="8"/>
  <c r="J20" i="8"/>
  <c r="J13" i="8"/>
  <c r="J21" i="8"/>
  <c r="J14" i="8"/>
  <c r="J18" i="8"/>
  <c r="J17" i="8"/>
  <c r="J23" i="8"/>
  <c r="J26" i="8"/>
  <c r="J25" i="8"/>
  <c r="J27" i="8"/>
  <c r="J22" i="8"/>
  <c r="J12" i="8"/>
  <c r="I43" i="31" l="1"/>
  <c r="J18" i="31"/>
  <c r="J13" i="31"/>
  <c r="J15" i="31"/>
  <c r="J21" i="31"/>
  <c r="J14" i="31"/>
  <c r="J27" i="31"/>
  <c r="J20" i="31"/>
  <c r="J17" i="31"/>
  <c r="J26" i="31"/>
  <c r="J25" i="31"/>
  <c r="J12" i="31"/>
  <c r="J24" i="31"/>
  <c r="J19" i="31"/>
  <c r="J23" i="31"/>
  <c r="J16" i="31"/>
  <c r="J22" i="31"/>
  <c r="K27" i="31"/>
  <c r="C7" i="31" l="1"/>
  <c r="J42" i="31"/>
  <c r="J41" i="31"/>
  <c r="J39" i="31"/>
  <c r="J38" i="31"/>
  <c r="J40" i="31"/>
  <c r="C33" i="31" s="1"/>
  <c r="J43" i="31"/>
  <c r="W39" i="31"/>
  <c r="B2" i="31" l="1"/>
  <c r="L42" i="31" l="1"/>
  <c r="M42" i="31" s="1"/>
  <c r="H43" i="31"/>
  <c r="K42" i="31"/>
  <c r="K27" i="8"/>
  <c r="C7" i="8" s="1"/>
  <c r="L27" i="8"/>
  <c r="M40" i="31" l="1"/>
  <c r="M39" i="31"/>
  <c r="K43" i="31"/>
  <c r="L43" i="31"/>
  <c r="M43" i="31" s="1"/>
</calcChain>
</file>

<file path=xl/sharedStrings.xml><?xml version="1.0" encoding="utf-8"?>
<sst xmlns="http://schemas.openxmlformats.org/spreadsheetml/2006/main" count="788" uniqueCount="187">
  <si>
    <t>ÍNDICE</t>
  </si>
  <si>
    <t>Var. %</t>
  </si>
  <si>
    <t>1. Exportaciones por tipo y sector</t>
  </si>
  <si>
    <t>No Tradicional</t>
  </si>
  <si>
    <t>Agropecuario</t>
  </si>
  <si>
    <t>Maderas y papeles</t>
  </si>
  <si>
    <t>Metalmecánico</t>
  </si>
  <si>
    <t>Minería no metálica</t>
  </si>
  <si>
    <t>Químicos</t>
  </si>
  <si>
    <t>Otros no tradicionales</t>
  </si>
  <si>
    <t>Siderometalúrgico y joyería</t>
  </si>
  <si>
    <t>Textil</t>
  </si>
  <si>
    <t xml:space="preserve">Exportaciones </t>
  </si>
  <si>
    <t>Total</t>
  </si>
  <si>
    <t>Tradicional</t>
  </si>
  <si>
    <t>Agrícola</t>
  </si>
  <si>
    <t>Minería</t>
  </si>
  <si>
    <t>Pesca</t>
  </si>
  <si>
    <t>Pesquero</t>
  </si>
  <si>
    <t>Petróleo y derivados</t>
  </si>
  <si>
    <t>Part.% 2016</t>
  </si>
  <si>
    <t xml:space="preserve">Var.% </t>
  </si>
  <si>
    <t>Var. Mlls</t>
  </si>
  <si>
    <t>Fuente: Sunat                                                                                                                                                           Elaboración: CIE-PERUCÁMARAS</t>
  </si>
  <si>
    <t>(Millones de US$ FOB)</t>
  </si>
  <si>
    <t>Fuente: Sunat                                                                                                            Elaboración: CIE-PERUCÁMARAS</t>
  </si>
  <si>
    <t>(Miles de US$ FOB)</t>
  </si>
  <si>
    <t>2. Principales productos exportados</t>
  </si>
  <si>
    <t>3. Principales Socios Comerciales</t>
  </si>
  <si>
    <t>Estados Unidos</t>
  </si>
  <si>
    <t>China</t>
  </si>
  <si>
    <t>Alemania</t>
  </si>
  <si>
    <t>País Destino</t>
  </si>
  <si>
    <t>Otros</t>
  </si>
  <si>
    <t>2. Exportaciones de la Macro Región por Departamentos</t>
  </si>
  <si>
    <t>Departamento</t>
  </si>
  <si>
    <t>4. Principales productos exportados</t>
  </si>
  <si>
    <t>Fuente: Sunat                                                                                                                       Elaboración: CIE-PERUCÁMARAS</t>
  </si>
  <si>
    <t>Exportaciones procedentes del departamento - I semestre 2017</t>
  </si>
  <si>
    <t>Principales Exportaciones No Tradicionales - I semestre</t>
  </si>
  <si>
    <t>Principales Exportaciones Tradicionales - I semestre</t>
  </si>
  <si>
    <t>Part.% 2017</t>
  </si>
  <si>
    <t>2016 - I</t>
  </si>
  <si>
    <t>2017 - I</t>
  </si>
  <si>
    <t xml:space="preserve"> </t>
  </si>
  <si>
    <t>Principales Socios Comerciales de productos  No Tradicionales -  I semestre</t>
  </si>
  <si>
    <t>Principales Socios Comerciales de productos Tradicionales -  I semestre</t>
  </si>
  <si>
    <t>Principales Socios Comerciales - I semestre</t>
  </si>
  <si>
    <t>Países Bajos</t>
  </si>
  <si>
    <t>España</t>
  </si>
  <si>
    <t>Brasil</t>
  </si>
  <si>
    <t>Japón</t>
  </si>
  <si>
    <t xml:space="preserve">Chile </t>
  </si>
  <si>
    <t>Corea del Sur</t>
  </si>
  <si>
    <t>India</t>
  </si>
  <si>
    <t>Bolivia</t>
  </si>
  <si>
    <t>Italia</t>
  </si>
  <si>
    <t>Ecuador</t>
  </si>
  <si>
    <t>Suecia</t>
  </si>
  <si>
    <t>Reino Unido</t>
  </si>
  <si>
    <t>Taiwan</t>
  </si>
  <si>
    <t>Dinamarca</t>
  </si>
  <si>
    <t>Colombia</t>
  </si>
  <si>
    <t>Canadá</t>
  </si>
  <si>
    <t>Hong Kong</t>
  </si>
  <si>
    <t>Rusia</t>
  </si>
  <si>
    <t>México</t>
  </si>
  <si>
    <t>Suiza</t>
  </si>
  <si>
    <t>Vietnam</t>
  </si>
  <si>
    <t>Australia</t>
  </si>
  <si>
    <t>Portugal</t>
  </si>
  <si>
    <t>Francia</t>
  </si>
  <si>
    <t>Bélgica</t>
  </si>
  <si>
    <t>Panamá</t>
  </si>
  <si>
    <t>Sudáfrica</t>
  </si>
  <si>
    <t>Argentina</t>
  </si>
  <si>
    <t>Bulgaria</t>
  </si>
  <si>
    <t>Emiratos Árabes Unidos</t>
  </si>
  <si>
    <t>Tailandia</t>
  </si>
  <si>
    <t>Norte</t>
  </si>
  <si>
    <t>Cajamarca</t>
  </si>
  <si>
    <t>La Libertad</t>
  </si>
  <si>
    <t>Lambayeque</t>
  </si>
  <si>
    <t>Piura</t>
  </si>
  <si>
    <t>Tumbes</t>
  </si>
  <si>
    <t>Nueva Zelanda</t>
  </si>
  <si>
    <t>Puerto Rico</t>
  </si>
  <si>
    <t>Arabia Saudi</t>
  </si>
  <si>
    <t>Guatemala</t>
  </si>
  <si>
    <t>Jamaica</t>
  </si>
  <si>
    <t>Egito</t>
  </si>
  <si>
    <t>República Dominicana</t>
  </si>
  <si>
    <t>Aguas Internacionales</t>
  </si>
  <si>
    <t>Corea del norte</t>
  </si>
  <si>
    <t>Exportaciones procedentes de la Macro Región Norte  - I semestre 2017</t>
  </si>
  <si>
    <t>Cacao</t>
  </si>
  <si>
    <t>Plátanos</t>
  </si>
  <si>
    <t>Mangos y mangostantes</t>
  </si>
  <si>
    <t>Hortalizas otras</t>
  </si>
  <si>
    <t>Tuberculos otros</t>
  </si>
  <si>
    <t>Semillas de sésamo</t>
  </si>
  <si>
    <t>Frutos otros s</t>
  </si>
  <si>
    <t>Hongos cc</t>
  </si>
  <si>
    <t>Tara en polvo</t>
  </si>
  <si>
    <t>METAL-MECANICO</t>
  </si>
  <si>
    <t>Baterías</t>
  </si>
  <si>
    <t>Maquinas de medida</t>
  </si>
  <si>
    <t>Torno cilindrico</t>
  </si>
  <si>
    <t>MINERIA NO METALICA</t>
  </si>
  <si>
    <t>Cemento</t>
  </si>
  <si>
    <t>QUIMICO</t>
  </si>
  <si>
    <t>Granofinta</t>
  </si>
  <si>
    <t>Aguacates</t>
  </si>
  <si>
    <t>Preparaciones para alimentos de animales</t>
  </si>
  <si>
    <t>Preparaciones y conservas de espárragos</t>
  </si>
  <si>
    <t>Espárragos</t>
  </si>
  <si>
    <t>Preparaciones y conservas de hortalizas otros</t>
  </si>
  <si>
    <t>Preparaciones y conservas de alcachofas</t>
  </si>
  <si>
    <t>Preparaciones y conservas de pimiento piquillo</t>
  </si>
  <si>
    <t>Arándanos</t>
  </si>
  <si>
    <t>Mangos cc</t>
  </si>
  <si>
    <t>Frutos otros cc</t>
  </si>
  <si>
    <t>Condimentos y sazonadores</t>
  </si>
  <si>
    <t>Preparaciones alimenticias a base de cereales</t>
  </si>
  <si>
    <t>Paprika</t>
  </si>
  <si>
    <t>Preparaciones y conservas de mangos</t>
  </si>
  <si>
    <t>Uvas</t>
  </si>
  <si>
    <t>Hortalizas otras cc</t>
  </si>
  <si>
    <t>Alcohol etílico otros</t>
  </si>
  <si>
    <t>Guano de aves marinas</t>
  </si>
  <si>
    <t>Jugo de maracuyá</t>
  </si>
  <si>
    <t>Cortezas de limón</t>
  </si>
  <si>
    <t>Pallares s</t>
  </si>
  <si>
    <t>Frijoles s</t>
  </si>
  <si>
    <t>Jugo de limón</t>
  </si>
  <si>
    <t>Aceites vegetales</t>
  </si>
  <si>
    <t>Preparaciones alimenticias otros</t>
  </si>
  <si>
    <t>Semillas de hortalizas</t>
  </si>
  <si>
    <t>PESQUERO</t>
  </si>
  <si>
    <t xml:space="preserve"> Jibias, globitos, calamares y potas</t>
  </si>
  <si>
    <t>Preparaciones y conservas de jibias, globitos, calamares y potas</t>
  </si>
  <si>
    <t>Langostinos</t>
  </si>
  <si>
    <t>Pescado fyc Merluza</t>
  </si>
  <si>
    <t>Pescado fyc otros</t>
  </si>
  <si>
    <t>Conchas de abanico</t>
  </si>
  <si>
    <t>Pescado for otros</t>
  </si>
  <si>
    <t>Langostas</t>
  </si>
  <si>
    <t>Harina, polvo y pellets de carne de animales</t>
  </si>
  <si>
    <t>Pescado sss</t>
  </si>
  <si>
    <t>Preparaciones y conservas de moluscos otros</t>
  </si>
  <si>
    <t>Pulpos</t>
  </si>
  <si>
    <t>Ajos s</t>
  </si>
  <si>
    <t>Habas s</t>
  </si>
  <si>
    <t>Sandías</t>
  </si>
  <si>
    <t>Sulfato de amonio</t>
  </si>
  <si>
    <t>Manufactúras de plastico</t>
  </si>
  <si>
    <t>Agrícolas</t>
  </si>
  <si>
    <t>Café</t>
  </si>
  <si>
    <t>Azúcar de caña</t>
  </si>
  <si>
    <t>Algodón</t>
  </si>
  <si>
    <t>Oro</t>
  </si>
  <si>
    <t>Cobre</t>
  </si>
  <si>
    <t>Aceites de hígado de pescado</t>
  </si>
  <si>
    <t>Betún de petróleo</t>
  </si>
  <si>
    <t>Cueros y pieles</t>
  </si>
  <si>
    <t>Melaza de caña</t>
  </si>
  <si>
    <t>Antimonio</t>
  </si>
  <si>
    <t>Plomo</t>
  </si>
  <si>
    <t>Zinc</t>
  </si>
  <si>
    <t>Plata</t>
  </si>
  <si>
    <t>Petróleo residual</t>
  </si>
  <si>
    <t>Diesel</t>
  </si>
  <si>
    <t>Nafta</t>
  </si>
  <si>
    <t>Carburoreactores</t>
  </si>
  <si>
    <t>GLP</t>
  </si>
  <si>
    <t>Lubricantes</t>
  </si>
  <si>
    <t xml:space="preserve">Exportaciones procedentes de la Macro Región Norte  -I semestre </t>
  </si>
  <si>
    <t>Fuente: Sunat                                                                                                                         Elaboración: CIE-PERUCÁMARAS</t>
  </si>
  <si>
    <t>Exportaciones por regiones - Primer semestre de 2017</t>
  </si>
  <si>
    <t>Lunes, 16 de octubre de 2017</t>
  </si>
  <si>
    <t>Información ampliada del Reporte Regional de la Macro Región Sur - Edición N° 261</t>
  </si>
  <si>
    <t>Exportaciones Macro Región Norte - Primer semestre de 2017</t>
  </si>
  <si>
    <t>Cajamarca: Exportaciones al primer semestre</t>
  </si>
  <si>
    <t>La Libertad: Exportaciones al primer semestre</t>
  </si>
  <si>
    <t>Lambayeque: Exportaciones al primer semestre</t>
  </si>
  <si>
    <t>Piura: Exportaciones al primer semestre</t>
  </si>
  <si>
    <t>Tumbes: Exportaciones al 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</si>
</sst>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"/>
    <numFmt numFmtId="166" formatCode="0.0"/>
    <numFmt numFmtId="167" formatCode="#,##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i/>
      <sz val="1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Cambria"/>
      <family val="1"/>
      <scheme val="major"/>
    </font>
    <font>
      <i/>
      <sz val="10"/>
      <color theme="1" tint="0.34998626667073579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sz val="11"/>
      <color rgb="FFFF000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Arial Narrow"/>
      <family val="2"/>
    </font>
    <font>
      <sz val="11"/>
      <color theme="3"/>
      <name val="Calibri"/>
      <family val="2"/>
      <scheme val="minor"/>
    </font>
    <font>
      <b/>
      <sz val="14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8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7" fillId="4" borderId="0" xfId="0" applyFont="1" applyFill="1" applyBorder="1" applyAlignment="1">
      <alignment horizontal="left"/>
    </xf>
    <xf numFmtId="0" fontId="0" fillId="4" borderId="0" xfId="0" applyFont="1" applyFill="1" applyBorder="1"/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0" fillId="2" borderId="4" xfId="0" applyFont="1" applyFill="1" applyBorder="1" applyAlignment="1">
      <alignment horizontal="left"/>
    </xf>
    <xf numFmtId="0" fontId="0" fillId="2" borderId="11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165" fontId="12" fillId="2" borderId="0" xfId="0" applyNumberFormat="1" applyFont="1" applyFill="1" applyBorder="1"/>
    <xf numFmtId="39" fontId="4" fillId="2" borderId="0" xfId="2" applyFont="1" applyFill="1" applyBorder="1" applyAlignment="1">
      <alignment horizontal="left"/>
    </xf>
    <xf numFmtId="0" fontId="5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166" fontId="15" fillId="2" borderId="0" xfId="0" applyNumberFormat="1" applyFont="1" applyFill="1"/>
    <xf numFmtId="164" fontId="15" fillId="2" borderId="0" xfId="1" applyNumberFormat="1" applyFont="1" applyFill="1"/>
    <xf numFmtId="166" fontId="0" fillId="2" borderId="0" xfId="0" applyNumberFormat="1" applyFont="1" applyFill="1" applyBorder="1"/>
    <xf numFmtId="0" fontId="15" fillId="2" borderId="0" xfId="0" applyFont="1" applyFill="1" applyBorder="1"/>
    <xf numFmtId="0" fontId="6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165" fontId="15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164" fontId="5" fillId="2" borderId="0" xfId="1" applyNumberFormat="1" applyFont="1" applyFill="1" applyBorder="1"/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0" fontId="1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/>
    <xf numFmtId="0" fontId="0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indent="1"/>
    </xf>
    <xf numFmtId="0" fontId="18" fillId="2" borderId="6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/>
    </xf>
    <xf numFmtId="165" fontId="12" fillId="2" borderId="14" xfId="0" applyNumberFormat="1" applyFont="1" applyFill="1" applyBorder="1"/>
    <xf numFmtId="165" fontId="12" fillId="2" borderId="2" xfId="0" applyNumberFormat="1" applyFont="1" applyFill="1" applyBorder="1"/>
    <xf numFmtId="165" fontId="12" fillId="2" borderId="15" xfId="0" applyNumberFormat="1" applyFont="1" applyFill="1" applyBorder="1"/>
    <xf numFmtId="164" fontId="12" fillId="2" borderId="14" xfId="1" applyNumberFormat="1" applyFont="1" applyFill="1" applyBorder="1" applyAlignment="1">
      <alignment horizontal="right"/>
    </xf>
    <xf numFmtId="164" fontId="12" fillId="2" borderId="13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9" fillId="3" borderId="8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164" fontId="12" fillId="3" borderId="13" xfId="1" applyNumberFormat="1" applyFont="1" applyFill="1" applyBorder="1" applyAlignment="1">
      <alignment horizontal="right"/>
    </xf>
    <xf numFmtId="164" fontId="12" fillId="3" borderId="13" xfId="1" applyNumberFormat="1" applyFont="1" applyFill="1" applyBorder="1"/>
    <xf numFmtId="165" fontId="12" fillId="3" borderId="13" xfId="0" applyNumberFormat="1" applyFont="1" applyFill="1" applyBorder="1" applyAlignment="1">
      <alignment horizontal="right"/>
    </xf>
    <xf numFmtId="164" fontId="12" fillId="3" borderId="3" xfId="1" applyNumberFormat="1" applyFont="1" applyFill="1" applyBorder="1" applyAlignment="1">
      <alignment horizontal="right"/>
    </xf>
    <xf numFmtId="164" fontId="12" fillId="3" borderId="14" xfId="1" applyNumberFormat="1" applyFont="1" applyFill="1" applyBorder="1" applyAlignment="1">
      <alignment horizontal="right"/>
    </xf>
    <xf numFmtId="164" fontId="12" fillId="3" borderId="15" xfId="1" applyNumberFormat="1" applyFont="1" applyFill="1" applyBorder="1" applyAlignment="1">
      <alignment horizontal="right"/>
    </xf>
    <xf numFmtId="0" fontId="19" fillId="3" borderId="8" xfId="0" applyFont="1" applyFill="1" applyBorder="1"/>
    <xf numFmtId="0" fontId="19" fillId="3" borderId="9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2" fillId="3" borderId="8" xfId="0" applyNumberFormat="1" applyFont="1" applyFill="1" applyBorder="1"/>
    <xf numFmtId="165" fontId="12" fillId="3" borderId="3" xfId="0" applyNumberFormat="1" applyFont="1" applyFill="1" applyBorder="1"/>
    <xf numFmtId="4" fontId="0" fillId="2" borderId="0" xfId="0" applyNumberFormat="1" applyFont="1" applyFill="1" applyBorder="1"/>
    <xf numFmtId="0" fontId="13" fillId="2" borderId="0" xfId="0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164" fontId="12" fillId="2" borderId="12" xfId="1" applyNumberFormat="1" applyFont="1" applyFill="1" applyBorder="1" applyAlignment="1">
      <alignment horizontal="right"/>
    </xf>
    <xf numFmtId="164" fontId="12" fillId="2" borderId="7" xfId="1" applyNumberFormat="1" applyFont="1" applyFill="1" applyBorder="1" applyAlignment="1">
      <alignment horizontal="right"/>
    </xf>
    <xf numFmtId="165" fontId="12" fillId="3" borderId="6" xfId="0" applyNumberFormat="1" applyFont="1" applyFill="1" applyBorder="1"/>
    <xf numFmtId="165" fontId="24" fillId="2" borderId="14" xfId="0" applyNumberFormat="1" applyFont="1" applyFill="1" applyBorder="1"/>
    <xf numFmtId="0" fontId="25" fillId="2" borderId="11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164" fontId="24" fillId="2" borderId="12" xfId="1" applyNumberFormat="1" applyFont="1" applyFill="1" applyBorder="1" applyAlignment="1">
      <alignment horizontal="right"/>
    </xf>
    <xf numFmtId="0" fontId="25" fillId="2" borderId="6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/>
    </xf>
    <xf numFmtId="164" fontId="12" fillId="3" borderId="7" xfId="1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5" fontId="24" fillId="2" borderId="0" xfId="0" applyNumberFormat="1" applyFont="1" applyFill="1" applyBorder="1"/>
    <xf numFmtId="164" fontId="24" fillId="2" borderId="14" xfId="1" applyNumberFormat="1" applyFont="1" applyFill="1" applyBorder="1" applyAlignment="1">
      <alignment horizontal="right"/>
    </xf>
    <xf numFmtId="164" fontId="24" fillId="2" borderId="15" xfId="1" applyNumberFormat="1" applyFont="1" applyFill="1" applyBorder="1" applyAlignment="1">
      <alignment horizontal="right"/>
    </xf>
    <xf numFmtId="164" fontId="24" fillId="2" borderId="0" xfId="1" applyNumberFormat="1" applyFont="1" applyFill="1" applyBorder="1" applyAlignment="1">
      <alignment horizontal="right"/>
    </xf>
    <xf numFmtId="164" fontId="24" fillId="2" borderId="2" xfId="1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165" fontId="24" fillId="2" borderId="13" xfId="0" applyNumberFormat="1" applyFont="1" applyFill="1" applyBorder="1"/>
    <xf numFmtId="164" fontId="24" fillId="2" borderId="13" xfId="1" applyNumberFormat="1" applyFont="1" applyFill="1" applyBorder="1"/>
    <xf numFmtId="165" fontId="24" fillId="2" borderId="1" xfId="0" applyNumberFormat="1" applyFont="1" applyFill="1" applyBorder="1"/>
    <xf numFmtId="164" fontId="24" fillId="2" borderId="1" xfId="1" applyNumberFormat="1" applyFont="1" applyFill="1" applyBorder="1" applyAlignment="1">
      <alignment horizontal="right"/>
    </xf>
    <xf numFmtId="167" fontId="24" fillId="2" borderId="14" xfId="0" applyNumberFormat="1" applyFont="1" applyFill="1" applyBorder="1"/>
    <xf numFmtId="165" fontId="12" fillId="2" borderId="3" xfId="0" applyNumberFormat="1" applyFont="1" applyFill="1" applyBorder="1"/>
    <xf numFmtId="164" fontId="12" fillId="2" borderId="3" xfId="1" applyNumberFormat="1" applyFont="1" applyFill="1" applyBorder="1" applyAlignment="1">
      <alignment horizontal="right"/>
    </xf>
    <xf numFmtId="165" fontId="12" fillId="2" borderId="10" xfId="0" applyNumberFormat="1" applyFont="1" applyFill="1" applyBorder="1"/>
    <xf numFmtId="0" fontId="4" fillId="2" borderId="12" xfId="0" applyFont="1" applyFill="1" applyBorder="1"/>
    <xf numFmtId="0" fontId="4" fillId="2" borderId="7" xfId="0" applyFont="1" applyFill="1" applyBorder="1"/>
    <xf numFmtId="0" fontId="4" fillId="2" borderId="10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left" vertical="center" indent="1"/>
    </xf>
    <xf numFmtId="0" fontId="4" fillId="3" borderId="7" xfId="0" applyFont="1" applyFill="1" applyBorder="1"/>
    <xf numFmtId="165" fontId="12" fillId="3" borderId="10" xfId="0" applyNumberFormat="1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4" fillId="2" borderId="6" xfId="0" applyFont="1" applyFill="1" applyBorder="1"/>
    <xf numFmtId="0" fontId="1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/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166" fontId="4" fillId="2" borderId="0" xfId="0" applyNumberFormat="1" applyFont="1" applyFill="1"/>
    <xf numFmtId="164" fontId="4" fillId="2" borderId="0" xfId="1" applyNumberFormat="1" applyFont="1" applyFill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/>
    <xf numFmtId="0" fontId="4" fillId="2" borderId="0" xfId="0" applyFont="1" applyFill="1" applyAlignment="1">
      <alignment horizontal="right"/>
    </xf>
    <xf numFmtId="165" fontId="4" fillId="2" borderId="12" xfId="0" applyNumberFormat="1" applyFont="1" applyFill="1" applyBorder="1"/>
    <xf numFmtId="0" fontId="26" fillId="2" borderId="0" xfId="0" applyFont="1" applyFill="1" applyBorder="1"/>
    <xf numFmtId="166" fontId="26" fillId="2" borderId="0" xfId="0" applyNumberFormat="1" applyFont="1" applyFill="1" applyBorder="1"/>
    <xf numFmtId="164" fontId="12" fillId="2" borderId="12" xfId="1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165" fontId="15" fillId="2" borderId="12" xfId="0" applyNumberFormat="1" applyFont="1" applyFill="1" applyBorder="1"/>
    <xf numFmtId="165" fontId="12" fillId="2" borderId="13" xfId="0" applyNumberFormat="1" applyFont="1" applyFill="1" applyBorder="1" applyAlignment="1">
      <alignment horizontal="right"/>
    </xf>
    <xf numFmtId="165" fontId="12" fillId="2" borderId="14" xfId="0" applyNumberFormat="1" applyFont="1" applyFill="1" applyBorder="1" applyAlignment="1">
      <alignment horizontal="right"/>
    </xf>
    <xf numFmtId="165" fontId="12" fillId="2" borderId="15" xfId="0" applyNumberFormat="1" applyFont="1" applyFill="1" applyBorder="1" applyAlignment="1">
      <alignment horizontal="right"/>
    </xf>
    <xf numFmtId="165" fontId="12" fillId="3" borderId="3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165" fontId="0" fillId="2" borderId="0" xfId="0" applyNumberFormat="1" applyFont="1" applyFill="1" applyBorder="1"/>
    <xf numFmtId="165" fontId="13" fillId="2" borderId="0" xfId="0" applyNumberFormat="1" applyFont="1" applyFill="1" applyBorder="1"/>
    <xf numFmtId="0" fontId="27" fillId="2" borderId="4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0" fontId="28" fillId="2" borderId="1" xfId="0" applyFont="1" applyFill="1" applyBorder="1"/>
    <xf numFmtId="0" fontId="28" fillId="2" borderId="11" xfId="0" applyFont="1" applyFill="1" applyBorder="1"/>
    <xf numFmtId="4" fontId="12" fillId="3" borderId="13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12" fillId="2" borderId="14" xfId="0" applyNumberFormat="1" applyFont="1" applyFill="1" applyBorder="1" applyAlignment="1">
      <alignment horizontal="right"/>
    </xf>
    <xf numFmtId="4" fontId="12" fillId="2" borderId="15" xfId="0" applyNumberFormat="1" applyFont="1" applyFill="1" applyBorder="1" applyAlignment="1">
      <alignment horizontal="right"/>
    </xf>
    <xf numFmtId="4" fontId="12" fillId="3" borderId="3" xfId="0" applyNumberFormat="1" applyFont="1" applyFill="1" applyBorder="1" applyAlignment="1">
      <alignment horizontal="right"/>
    </xf>
    <xf numFmtId="165" fontId="30" fillId="2" borderId="0" xfId="0" applyNumberFormat="1" applyFont="1" applyFill="1" applyBorder="1"/>
    <xf numFmtId="164" fontId="12" fillId="2" borderId="0" xfId="1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indent="2"/>
    </xf>
    <xf numFmtId="164" fontId="12" fillId="2" borderId="2" xfId="1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1" fillId="4" borderId="0" xfId="0" applyFont="1" applyFill="1" applyBorder="1" applyAlignment="1">
      <alignment horizontal="left"/>
    </xf>
    <xf numFmtId="0" fontId="32" fillId="4" borderId="0" xfId="0" applyFont="1" applyFill="1" applyBorder="1" applyAlignment="1"/>
    <xf numFmtId="0" fontId="31" fillId="4" borderId="0" xfId="0" applyFont="1" applyFill="1" applyBorder="1"/>
    <xf numFmtId="0" fontId="31" fillId="4" borderId="0" xfId="0" applyFont="1" applyFill="1" applyBorder="1" applyAlignment="1">
      <alignment horizontal="left" vertical="top"/>
    </xf>
    <xf numFmtId="0" fontId="31" fillId="4" borderId="0" xfId="0" applyFont="1" applyFill="1" applyBorder="1" applyAlignment="1">
      <alignment vertical="top"/>
    </xf>
    <xf numFmtId="0" fontId="25" fillId="2" borderId="11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31" fillId="2" borderId="4" xfId="0" applyFont="1" applyFill="1" applyBorder="1" applyAlignment="1">
      <alignment horizontal="left"/>
    </xf>
    <xf numFmtId="0" fontId="26" fillId="2" borderId="2" xfId="0" applyFont="1" applyFill="1" applyBorder="1"/>
    <xf numFmtId="166" fontId="26" fillId="2" borderId="2" xfId="0" applyNumberFormat="1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164" fontId="34" fillId="3" borderId="0" xfId="1" applyNumberFormat="1" applyFont="1" applyFill="1" applyBorder="1"/>
    <xf numFmtId="9" fontId="0" fillId="2" borderId="0" xfId="0" applyNumberFormat="1" applyFont="1" applyFill="1" applyBorder="1"/>
    <xf numFmtId="0" fontId="19" fillId="2" borderId="8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left" indent="2"/>
    </xf>
    <xf numFmtId="165" fontId="24" fillId="3" borderId="0" xfId="0" applyNumberFormat="1" applyFont="1" applyFill="1" applyBorder="1"/>
    <xf numFmtId="0" fontId="25" fillId="3" borderId="11" xfId="0" applyFont="1" applyFill="1" applyBorder="1" applyAlignment="1">
      <alignment horizontal="left" vertical="center"/>
    </xf>
    <xf numFmtId="164" fontId="24" fillId="3" borderId="0" xfId="1" applyNumberFormat="1" applyFont="1" applyFill="1" applyBorder="1" applyAlignment="1">
      <alignment horizontal="right"/>
    </xf>
    <xf numFmtId="164" fontId="24" fillId="2" borderId="13" xfId="1" applyNumberFormat="1" applyFont="1" applyFill="1" applyBorder="1" applyAlignment="1">
      <alignment horizontal="right"/>
    </xf>
    <xf numFmtId="0" fontId="25" fillId="7" borderId="4" xfId="0" applyFont="1" applyFill="1" applyBorder="1" applyAlignment="1">
      <alignment horizontal="left" vertical="center"/>
    </xf>
    <xf numFmtId="0" fontId="25" fillId="7" borderId="5" xfId="0" applyFont="1" applyFill="1" applyBorder="1" applyAlignment="1">
      <alignment horizontal="left" vertical="center"/>
    </xf>
    <xf numFmtId="165" fontId="24" fillId="7" borderId="1" xfId="0" applyNumberFormat="1" applyFont="1" applyFill="1" applyBorder="1"/>
    <xf numFmtId="165" fontId="24" fillId="7" borderId="13" xfId="0" applyNumberFormat="1" applyFont="1" applyFill="1" applyBorder="1"/>
    <xf numFmtId="164" fontId="24" fillId="7" borderId="1" xfId="1" applyNumberFormat="1" applyFont="1" applyFill="1" applyBorder="1" applyAlignment="1">
      <alignment horizontal="right"/>
    </xf>
    <xf numFmtId="164" fontId="24" fillId="7" borderId="13" xfId="1" applyNumberFormat="1" applyFont="1" applyFill="1" applyBorder="1" applyAlignment="1">
      <alignment horizontal="right"/>
    </xf>
    <xf numFmtId="0" fontId="25" fillId="6" borderId="11" xfId="0" applyFont="1" applyFill="1" applyBorder="1" applyAlignment="1">
      <alignment horizontal="left" vertical="center"/>
    </xf>
    <xf numFmtId="0" fontId="25" fillId="6" borderId="12" xfId="0" applyFont="1" applyFill="1" applyBorder="1" applyAlignment="1">
      <alignment horizontal="left" vertical="center"/>
    </xf>
    <xf numFmtId="165" fontId="24" fillId="6" borderId="0" xfId="0" applyNumberFormat="1" applyFont="1" applyFill="1" applyBorder="1"/>
    <xf numFmtId="165" fontId="24" fillId="6" borderId="14" xfId="0" applyNumberFormat="1" applyFont="1" applyFill="1" applyBorder="1"/>
    <xf numFmtId="164" fontId="24" fillId="6" borderId="0" xfId="1" applyNumberFormat="1" applyFont="1" applyFill="1" applyBorder="1" applyAlignment="1">
      <alignment horizontal="right"/>
    </xf>
    <xf numFmtId="164" fontId="24" fillId="6" borderId="14" xfId="1" applyNumberFormat="1" applyFont="1" applyFill="1" applyBorder="1" applyAlignment="1">
      <alignment horizontal="right"/>
    </xf>
    <xf numFmtId="0" fontId="25" fillId="3" borderId="12" xfId="0" applyFont="1" applyFill="1" applyBorder="1" applyAlignment="1">
      <alignment horizontal="left" vertical="center"/>
    </xf>
    <xf numFmtId="165" fontId="24" fillId="3" borderId="14" xfId="0" applyNumberFormat="1" applyFont="1" applyFill="1" applyBorder="1"/>
    <xf numFmtId="164" fontId="24" fillId="3" borderId="14" xfId="1" applyNumberFormat="1" applyFont="1" applyFill="1" applyBorder="1" applyAlignment="1">
      <alignment horizontal="right"/>
    </xf>
    <xf numFmtId="0" fontId="25" fillId="2" borderId="8" xfId="0" applyFont="1" applyFill="1" applyBorder="1" applyAlignment="1">
      <alignment horizontal="left" vertical="center" indent="1"/>
    </xf>
    <xf numFmtId="0" fontId="25" fillId="2" borderId="4" xfId="0" applyFont="1" applyFill="1" applyBorder="1" applyAlignment="1">
      <alignment horizontal="left" vertical="center" indent="1"/>
    </xf>
    <xf numFmtId="165" fontId="12" fillId="2" borderId="0" xfId="0" applyNumberFormat="1" applyFont="1" applyFill="1" applyBorder="1" applyAlignment="1">
      <alignment vertical="center"/>
    </xf>
    <xf numFmtId="164" fontId="24" fillId="2" borderId="0" xfId="1" applyNumberFormat="1" applyFont="1" applyFill="1" applyBorder="1" applyAlignment="1">
      <alignment horizontal="right" vertical="center"/>
    </xf>
    <xf numFmtId="164" fontId="24" fillId="2" borderId="12" xfId="1" applyNumberFormat="1" applyFont="1" applyFill="1" applyBorder="1" applyAlignment="1">
      <alignment horizontal="right" vertical="center"/>
    </xf>
    <xf numFmtId="164" fontId="12" fillId="2" borderId="0" xfId="1" applyNumberFormat="1" applyFont="1" applyFill="1" applyBorder="1" applyAlignment="1">
      <alignment horizontal="right" vertical="center"/>
    </xf>
    <xf numFmtId="164" fontId="12" fillId="2" borderId="12" xfId="1" applyNumberFormat="1" applyFont="1" applyFill="1" applyBorder="1" applyAlignment="1">
      <alignment horizontal="right" vertical="center"/>
    </xf>
    <xf numFmtId="164" fontId="12" fillId="2" borderId="2" xfId="1" applyNumberFormat="1" applyFont="1" applyFill="1" applyBorder="1" applyAlignment="1">
      <alignment horizontal="right" vertical="center"/>
    </xf>
    <xf numFmtId="164" fontId="12" fillId="2" borderId="7" xfId="1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 indent="1"/>
    </xf>
    <xf numFmtId="0" fontId="26" fillId="2" borderId="0" xfId="0" applyFont="1" applyFill="1"/>
    <xf numFmtId="164" fontId="26" fillId="2" borderId="0" xfId="1" applyNumberFormat="1" applyFont="1" applyFill="1"/>
    <xf numFmtId="166" fontId="26" fillId="2" borderId="0" xfId="0" applyNumberFormat="1" applyFont="1" applyFill="1"/>
    <xf numFmtId="164" fontId="4" fillId="2" borderId="0" xfId="1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/>
    <xf numFmtId="0" fontId="37" fillId="3" borderId="11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left" vertical="center"/>
    </xf>
    <xf numFmtId="165" fontId="39" fillId="3" borderId="0" xfId="0" applyNumberFormat="1" applyFont="1" applyFill="1" applyBorder="1" applyAlignment="1">
      <alignment vertical="center"/>
    </xf>
    <xf numFmtId="164" fontId="39" fillId="3" borderId="0" xfId="1" applyNumberFormat="1" applyFont="1" applyFill="1" applyBorder="1" applyAlignment="1">
      <alignment horizontal="right" vertical="center"/>
    </xf>
    <xf numFmtId="164" fontId="39" fillId="3" borderId="12" xfId="1" applyNumberFormat="1" applyFont="1" applyFill="1" applyBorder="1" applyAlignment="1">
      <alignment horizontal="right" vertical="center"/>
    </xf>
    <xf numFmtId="164" fontId="40" fillId="3" borderId="0" xfId="1" applyNumberFormat="1" applyFont="1" applyFill="1" applyBorder="1" applyAlignment="1">
      <alignment horizontal="right" vertical="center"/>
    </xf>
    <xf numFmtId="164" fontId="40" fillId="3" borderId="12" xfId="1" applyNumberFormat="1" applyFont="1" applyFill="1" applyBorder="1" applyAlignment="1">
      <alignment horizontal="right" vertical="center"/>
    </xf>
    <xf numFmtId="0" fontId="37" fillId="3" borderId="4" xfId="0" applyFont="1" applyFill="1" applyBorder="1" applyAlignment="1">
      <alignment vertical="center"/>
    </xf>
    <xf numFmtId="0" fontId="38" fillId="3" borderId="1" xfId="0" applyFont="1" applyFill="1" applyBorder="1" applyAlignment="1">
      <alignment horizontal="left" vertical="center"/>
    </xf>
    <xf numFmtId="165" fontId="39" fillId="3" borderId="1" xfId="0" applyNumberFormat="1" applyFont="1" applyFill="1" applyBorder="1" applyAlignment="1">
      <alignment vertical="center"/>
    </xf>
    <xf numFmtId="164" fontId="39" fillId="3" borderId="1" xfId="1" applyNumberFormat="1" applyFont="1" applyFill="1" applyBorder="1" applyAlignment="1">
      <alignment horizontal="right" vertical="center"/>
    </xf>
    <xf numFmtId="164" fontId="39" fillId="3" borderId="5" xfId="1" applyNumberFormat="1" applyFont="1" applyFill="1" applyBorder="1" applyAlignment="1">
      <alignment horizontal="right" vertical="center"/>
    </xf>
    <xf numFmtId="0" fontId="41" fillId="3" borderId="4" xfId="0" applyFont="1" applyFill="1" applyBorder="1" applyAlignment="1"/>
    <xf numFmtId="0" fontId="37" fillId="3" borderId="1" xfId="0" applyFont="1" applyFill="1" applyBorder="1" applyAlignment="1">
      <alignment horizontal="left" indent="1"/>
    </xf>
    <xf numFmtId="165" fontId="39" fillId="3" borderId="1" xfId="0" applyNumberFormat="1" applyFont="1" applyFill="1" applyBorder="1"/>
    <xf numFmtId="164" fontId="39" fillId="3" borderId="1" xfId="1" applyNumberFormat="1" applyFont="1" applyFill="1" applyBorder="1" applyAlignment="1">
      <alignment horizontal="right"/>
    </xf>
    <xf numFmtId="164" fontId="39" fillId="3" borderId="5" xfId="1" applyNumberFormat="1" applyFont="1" applyFill="1" applyBorder="1" applyAlignment="1">
      <alignment horizontal="right"/>
    </xf>
    <xf numFmtId="0" fontId="41" fillId="3" borderId="11" xfId="0" applyFont="1" applyFill="1" applyBorder="1" applyAlignment="1"/>
    <xf numFmtId="0" fontId="42" fillId="3" borderId="0" xfId="0" applyFont="1" applyFill="1" applyBorder="1" applyAlignment="1">
      <alignment horizontal="left" vertical="center"/>
    </xf>
    <xf numFmtId="165" fontId="40" fillId="3" borderId="0" xfId="0" applyNumberFormat="1" applyFont="1" applyFill="1" applyBorder="1"/>
    <xf numFmtId="164" fontId="39" fillId="3" borderId="0" xfId="1" applyNumberFormat="1" applyFont="1" applyFill="1" applyBorder="1" applyAlignment="1">
      <alignment horizontal="right"/>
    </xf>
    <xf numFmtId="164" fontId="40" fillId="3" borderId="12" xfId="1" applyNumberFormat="1" applyFont="1" applyFill="1" applyBorder="1" applyAlignment="1">
      <alignment horizontal="right"/>
    </xf>
    <xf numFmtId="0" fontId="42" fillId="3" borderId="0" xfId="0" applyFont="1" applyFill="1" applyBorder="1" applyAlignment="1">
      <alignment horizontal="left"/>
    </xf>
    <xf numFmtId="0" fontId="43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6" applyFont="1" applyFill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0" fontId="44" fillId="4" borderId="0" xfId="0" applyFont="1" applyFill="1" applyBorder="1" applyAlignment="1">
      <alignment horizontal="center" vertical="center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7E9EE"/>
      <color rgb="FFFF5353"/>
      <color rgb="FFFF373C"/>
      <color rgb="FFFF7C80"/>
      <color rgb="FFFCF6F8"/>
      <color rgb="FFFDE3F1"/>
      <color rgb="FFFBF3F6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Norte: Exportaciones al I semestre </a:t>
            </a:r>
            <a:r>
              <a:rPr lang="es-PE" sz="10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2016-2017</a:t>
            </a:r>
            <a:endPara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de US$ FOB )</a:t>
            </a:r>
          </a:p>
        </c:rich>
      </c:tx>
      <c:layout>
        <c:manualLayout>
          <c:xMode val="edge"/>
          <c:yMode val="edge"/>
          <c:x val="0.1686300888094438"/>
          <c:y val="3.086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6361180555555555"/>
          <c:w val="0.85768833333333339"/>
          <c:h val="0.6639569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Norte!$U$38</c:f>
              <c:strCache>
                <c:ptCount val="1"/>
                <c:pt idx="0">
                  <c:v>2016 - I</c:v>
                </c:pt>
              </c:strCache>
            </c:strRef>
          </c:tx>
          <c:spPr>
            <a:solidFill>
              <a:srgbClr val="F7E9EE"/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3703703703703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944444444444444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Norte!$T$39:$T$43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Cajamarca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Norte!$U$39:$U$43</c:f>
              <c:numCache>
                <c:formatCode>#,##0.0</c:formatCode>
                <c:ptCount val="5"/>
                <c:pt idx="0">
                  <c:v>1092.8303225299999</c:v>
                </c:pt>
                <c:pt idx="1">
                  <c:v>807.59665988999734</c:v>
                </c:pt>
                <c:pt idx="2">
                  <c:v>653.00267510000003</c:v>
                </c:pt>
                <c:pt idx="3">
                  <c:v>148.02002256000105</c:v>
                </c:pt>
                <c:pt idx="4">
                  <c:v>56.934348000000021</c:v>
                </c:pt>
              </c:numCache>
            </c:numRef>
          </c:val>
        </c:ser>
        <c:ser>
          <c:idx val="1"/>
          <c:order val="1"/>
          <c:tx>
            <c:strRef>
              <c:f>Norte!$V$38</c:f>
              <c:strCache>
                <c:ptCount val="1"/>
                <c:pt idx="0">
                  <c:v>2017 - 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9.4074074074074077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759259259259259E-2"/>
                  <c:y val="4.042198674546347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370370370370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51851851851851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3703703703789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Norte!$T$39:$T$43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Cajamarca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Norte!$V$39:$V$43</c:f>
              <c:numCache>
                <c:formatCode>#,##0.0</c:formatCode>
                <c:ptCount val="5"/>
                <c:pt idx="0">
                  <c:v>1157.3106060999985</c:v>
                </c:pt>
                <c:pt idx="1">
                  <c:v>979.15674139999896</c:v>
                </c:pt>
                <c:pt idx="2">
                  <c:v>613.22542283999996</c:v>
                </c:pt>
                <c:pt idx="3">
                  <c:v>152.14068689999934</c:v>
                </c:pt>
                <c:pt idx="4">
                  <c:v>70.410181139999992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274048"/>
        <c:axId val="88275584"/>
      </c:barChart>
      <c:catAx>
        <c:axId val="88274048"/>
        <c:scaling>
          <c:orientation val="minMax"/>
        </c:scaling>
        <c:delete val="0"/>
        <c:axPos val="b"/>
        <c:numFmt formatCode="#,##0.0" sourceLinked="1"/>
        <c:majorTickMark val="out"/>
        <c:minorTickMark val="in"/>
        <c:tickLblPos val="low"/>
        <c:txPr>
          <a:bodyPr/>
          <a:lstStyle/>
          <a:p>
            <a:pPr>
              <a:defRPr sz="7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88275584"/>
        <c:crosses val="autoZero"/>
        <c:auto val="1"/>
        <c:lblAlgn val="ctr"/>
        <c:lblOffset val="100"/>
        <c:noMultiLvlLbl val="0"/>
      </c:catAx>
      <c:valAx>
        <c:axId val="88275584"/>
        <c:scaling>
          <c:orientation val="minMax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827404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60802369175113258"/>
          <c:y val="0.20399999999999999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Norte: Exportaciones Totales I semestre 2017</a:t>
            </a:r>
          </a:p>
          <a:p>
            <a:pPr>
              <a:defRPr sz="1000"/>
            </a:pPr>
            <a:r>
              <a:rPr lang="es-PE" sz="1000"/>
              <a:t>(Millones US$ a valor FOB  y Participación %)</a:t>
            </a:r>
          </a:p>
        </c:rich>
      </c:tx>
      <c:layout>
        <c:manualLayout>
          <c:xMode val="edge"/>
          <c:yMode val="edge"/>
          <c:x val="0.24442925925925926"/>
          <c:y val="1.3187152777777779E-2"/>
        </c:manualLayout>
      </c:layout>
      <c:overlay val="0"/>
    </c:title>
    <c:autoTitleDeleted val="0"/>
    <c:view3D>
      <c:rotX val="30"/>
      <c:rotY val="13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29070633119674"/>
          <c:y val="0.13678364905561261"/>
          <c:w val="0.45250070453005842"/>
          <c:h val="0.8117913272843251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explosion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14370885856444993"/>
                  <c:y val="-1.981260952767428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32855724350963"/>
                  <c:y val="-1.905764160946791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7.2843099619339574E-2"/>
                  <c:y val="-0.1455281440088275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0794693142468644E-2"/>
                  <c:y val="-0.12823857959022578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7.9587217096024968E-2"/>
                  <c:y val="6.789187108358220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2.6652935548118796E-2"/>
                  <c:y val="8.31840537434318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4.2727647132878591E-2"/>
                  <c:y val="7.123299096616350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9.2701410043921587E-2"/>
                  <c:y val="0.13145474480584809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Norte!$F$38:$F$42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Cajamarca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Norte!$I$38:$I$42</c:f>
              <c:numCache>
                <c:formatCode>#,##0.0</c:formatCode>
                <c:ptCount val="5"/>
                <c:pt idx="0">
                  <c:v>1157.3106060999985</c:v>
                </c:pt>
                <c:pt idx="1">
                  <c:v>979.15674139999896</c:v>
                </c:pt>
                <c:pt idx="2">
                  <c:v>613.22542283999996</c:v>
                </c:pt>
                <c:pt idx="3">
                  <c:v>152.14068689999934</c:v>
                </c:pt>
                <c:pt idx="4">
                  <c:v>70.410181139999992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Norte: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Principales Socios Comerciales </a:t>
            </a:r>
            <a:r>
              <a:rPr lang="en-US" sz="1000" baseline="0">
                <a:solidFill>
                  <a:sysClr val="windowText" lastClr="000000"/>
                </a:solidFill>
              </a:rPr>
              <a:t>al I semestre del 2017</a:t>
            </a:r>
            <a:endParaRPr lang="en-US" sz="1000">
              <a:solidFill>
                <a:sysClr val="windowText" lastClr="000000"/>
              </a:solidFill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de US$ FOB)</a:t>
            </a:r>
          </a:p>
        </c:rich>
      </c:tx>
      <c:layout>
        <c:manualLayout>
          <c:xMode val="edge"/>
          <c:yMode val="edge"/>
          <c:x val="0.19277153340280914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603795494594659"/>
          <c:y val="0.15875"/>
          <c:w val="0.72164310884125904"/>
          <c:h val="0.708958333333333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8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Norte!$U$54:$U$63</c:f>
              <c:strCache>
                <c:ptCount val="10"/>
                <c:pt idx="0">
                  <c:v>Suiza</c:v>
                </c:pt>
                <c:pt idx="1">
                  <c:v>Estados Unidos</c:v>
                </c:pt>
                <c:pt idx="2">
                  <c:v>China</c:v>
                </c:pt>
                <c:pt idx="3">
                  <c:v>Países Bajos</c:v>
                </c:pt>
                <c:pt idx="4">
                  <c:v>Canadá</c:v>
                </c:pt>
                <c:pt idx="5">
                  <c:v>España</c:v>
                </c:pt>
                <c:pt idx="6">
                  <c:v>Reino Unido</c:v>
                </c:pt>
                <c:pt idx="7">
                  <c:v>India</c:v>
                </c:pt>
                <c:pt idx="8">
                  <c:v>Japón</c:v>
                </c:pt>
                <c:pt idx="9">
                  <c:v>Otros</c:v>
                </c:pt>
              </c:strCache>
            </c:strRef>
          </c:cat>
          <c:val>
            <c:numRef>
              <c:f>Norte!$V$54:$V$63</c:f>
              <c:numCache>
                <c:formatCode>#,##0.0</c:formatCode>
                <c:ptCount val="10"/>
                <c:pt idx="0">
                  <c:v>609.8325700299996</c:v>
                </c:pt>
                <c:pt idx="1">
                  <c:v>525.26808556999708</c:v>
                </c:pt>
                <c:pt idx="2">
                  <c:v>198.31635693000015</c:v>
                </c:pt>
                <c:pt idx="3">
                  <c:v>192.09067844999907</c:v>
                </c:pt>
                <c:pt idx="4">
                  <c:v>156.77076569000019</c:v>
                </c:pt>
                <c:pt idx="5">
                  <c:v>146.94126630999989</c:v>
                </c:pt>
                <c:pt idx="6">
                  <c:v>139.99980331000026</c:v>
                </c:pt>
                <c:pt idx="7">
                  <c:v>116.43489597999998</c:v>
                </c:pt>
                <c:pt idx="8">
                  <c:v>112.67052040999974</c:v>
                </c:pt>
                <c:pt idx="9">
                  <c:v>773.91869570000063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11104"/>
        <c:axId val="105709568"/>
      </c:barChart>
      <c:valAx>
        <c:axId val="1057095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high"/>
        <c:crossAx val="105711104"/>
        <c:crosses val="autoZero"/>
        <c:crossBetween val="between"/>
      </c:valAx>
      <c:catAx>
        <c:axId val="105711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1057095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262777</xdr:colOff>
      <xdr:row>4</xdr:row>
      <xdr:rowOff>142875</xdr:rowOff>
    </xdr:from>
    <xdr:to>
      <xdr:col>11</xdr:col>
      <xdr:colOff>291352</xdr:colOff>
      <xdr:row>23</xdr:row>
      <xdr:rowOff>24967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7577" y="1038225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254948</xdr:colOff>
      <xdr:row>31</xdr:row>
      <xdr:rowOff>178749</xdr:rowOff>
    </xdr:from>
    <xdr:to>
      <xdr:col>17</xdr:col>
      <xdr:colOff>73973</xdr:colOff>
      <xdr:row>34</xdr:row>
      <xdr:rowOff>64449</xdr:rowOff>
    </xdr:to>
    <xdr:sp macro="" textlink="">
      <xdr:nvSpPr>
        <xdr:cNvPr id="4" name="3 Flecha abajo"/>
        <xdr:cNvSpPr/>
      </xdr:nvSpPr>
      <xdr:spPr>
        <a:xfrm rot="16200000">
          <a:off x="11865923" y="6236649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187293</xdr:colOff>
      <xdr:row>32</xdr:row>
      <xdr:rowOff>35754</xdr:rowOff>
    </xdr:from>
    <xdr:to>
      <xdr:col>25</xdr:col>
      <xdr:colOff>535965</xdr:colOff>
      <xdr:row>47</xdr:row>
      <xdr:rowOff>58254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276225</xdr:colOff>
      <xdr:row>42</xdr:row>
      <xdr:rowOff>0</xdr:rowOff>
    </xdr:from>
    <xdr:to>
      <xdr:col>17</xdr:col>
      <xdr:colOff>95250</xdr:colOff>
      <xdr:row>43</xdr:row>
      <xdr:rowOff>142875</xdr:rowOff>
    </xdr:to>
    <xdr:sp macro="" textlink="">
      <xdr:nvSpPr>
        <xdr:cNvPr id="13" name="12 Flecha abajo"/>
        <xdr:cNvSpPr/>
      </xdr:nvSpPr>
      <xdr:spPr>
        <a:xfrm rot="16200000">
          <a:off x="11887200" y="80295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101310</xdr:colOff>
      <xdr:row>6</xdr:row>
      <xdr:rowOff>117764</xdr:rowOff>
    </xdr:from>
    <xdr:to>
      <xdr:col>25</xdr:col>
      <xdr:colOff>469512</xdr:colOff>
      <xdr:row>21</xdr:row>
      <xdr:rowOff>119482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132235</xdr:colOff>
      <xdr:row>50</xdr:row>
      <xdr:rowOff>147996</xdr:rowOff>
    </xdr:from>
    <xdr:to>
      <xdr:col>25</xdr:col>
      <xdr:colOff>536256</xdr:colOff>
      <xdr:row>65</xdr:row>
      <xdr:rowOff>170496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280151</xdr:colOff>
      <xdr:row>58</xdr:row>
      <xdr:rowOff>168088</xdr:rowOff>
    </xdr:from>
    <xdr:to>
      <xdr:col>17</xdr:col>
      <xdr:colOff>99176</xdr:colOff>
      <xdr:row>61</xdr:row>
      <xdr:rowOff>53788</xdr:rowOff>
    </xdr:to>
    <xdr:sp macro="" textlink="">
      <xdr:nvSpPr>
        <xdr:cNvPr id="15" name="14 Flecha abajo"/>
        <xdr:cNvSpPr/>
      </xdr:nvSpPr>
      <xdr:spPr>
        <a:xfrm rot="16200000">
          <a:off x="11962564" y="11379293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0.91966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32" y="2648631"/>
          <a:ext cx="5267322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0.36788</cdr:x>
      <cdr:y>0.38503</cdr:y>
    </cdr:from>
    <cdr:to>
      <cdr:x>0.38775</cdr:x>
      <cdr:y>0.43503</cdr:y>
    </cdr:to>
    <cdr:sp macro="" textlink="">
      <cdr:nvSpPr>
        <cdr:cNvPr id="7" name="1 Flecha abajo"/>
        <cdr:cNvSpPr/>
      </cdr:nvSpPr>
      <cdr:spPr>
        <a:xfrm xmlns:a="http://schemas.openxmlformats.org/drawingml/2006/main" rot="10800000">
          <a:off x="1967880" y="1108877"/>
          <a:ext cx="106291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0.20239</cdr:x>
      <cdr:y>0.29934</cdr:y>
    </cdr:from>
    <cdr:to>
      <cdr:x>0.22226</cdr:x>
      <cdr:y>0.34934</cdr:y>
    </cdr:to>
    <cdr:sp macro="" textlink="">
      <cdr:nvSpPr>
        <cdr:cNvPr id="10" name="1 Flecha abajo"/>
        <cdr:cNvSpPr/>
      </cdr:nvSpPr>
      <cdr:spPr>
        <a:xfrm xmlns:a="http://schemas.openxmlformats.org/drawingml/2006/main" rot="10800000">
          <a:off x="1082630" y="862095"/>
          <a:ext cx="106290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0.71877</cdr:x>
      <cdr:y>0.77631</cdr:y>
    </cdr:from>
    <cdr:to>
      <cdr:x>0.73864</cdr:x>
      <cdr:y>0.82631</cdr:y>
    </cdr:to>
    <cdr:sp macro="" textlink="">
      <cdr:nvSpPr>
        <cdr:cNvPr id="11" name="1 Flecha abajo"/>
        <cdr:cNvSpPr/>
      </cdr:nvSpPr>
      <cdr:spPr>
        <a:xfrm xmlns:a="http://schemas.openxmlformats.org/drawingml/2006/main" rot="10800000">
          <a:off x="3844902" y="2235772"/>
          <a:ext cx="106290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0.5399</cdr:x>
      <cdr:y>0.57154</cdr:y>
    </cdr:from>
    <cdr:to>
      <cdr:x>0.55977</cdr:x>
      <cdr:y>0.62154</cdr:y>
    </cdr:to>
    <cdr:sp macro="" textlink="">
      <cdr:nvSpPr>
        <cdr:cNvPr id="12" name="1 Flecha abajo"/>
        <cdr:cNvSpPr/>
      </cdr:nvSpPr>
      <cdr:spPr>
        <a:xfrm xmlns:a="http://schemas.openxmlformats.org/drawingml/2006/main">
          <a:off x="2888109" y="1646047"/>
          <a:ext cx="106290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0.89179</cdr:x>
      <cdr:y>0.69046</cdr:y>
    </cdr:from>
    <cdr:to>
      <cdr:x>0.91166</cdr:x>
      <cdr:y>0.74046</cdr:y>
    </cdr:to>
    <cdr:sp macro="" textlink="">
      <cdr:nvSpPr>
        <cdr:cNvPr id="14" name="1 Flecha abajo"/>
        <cdr:cNvSpPr/>
      </cdr:nvSpPr>
      <cdr:spPr>
        <a:xfrm xmlns:a="http://schemas.openxmlformats.org/drawingml/2006/main" rot="10800000">
          <a:off x="4770450" y="1988522"/>
          <a:ext cx="106290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0.99868</cdr:x>
      <cdr:y>0.99427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6525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0.00733</cdr:x>
      <cdr:y>0.89699</cdr:y>
    </cdr:from>
    <cdr:to>
      <cdr:x>0.9863</cdr:x>
      <cdr:y>0.97733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594" y="2583329"/>
          <a:ext cx="5286451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0.65573</cdr:x>
      <cdr:y>0.6027</cdr:y>
    </cdr:from>
    <cdr:to>
      <cdr:x>0.94832</cdr:x>
      <cdr:y>0.75445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556834" y="1735779"/>
          <a:ext cx="1587083" cy="437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Los   5    </a:t>
          </a:r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primeros  socios  comerciales 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representan el 56,6% del total exportado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en esta macro región.</a:t>
          </a:r>
          <a:endParaRPr lang="es-PE" sz="75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/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242" t="s">
        <v>180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</row>
    <row r="3" spans="1:18" ht="20.25" x14ac:dyDescent="0.25">
      <c r="A3" s="243" t="s">
        <v>178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x14ac:dyDescent="0.25">
      <c r="A4" s="244" t="s">
        <v>179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B3" sqref="B3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245" t="s">
        <v>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</row>
    <row r="10" spans="2:15" x14ac:dyDescent="0.25"/>
    <row r="11" spans="2:15" x14ac:dyDescent="0.25">
      <c r="G11" s="7"/>
    </row>
    <row r="12" spans="2:15" x14ac:dyDescent="0.25">
      <c r="D12" s="7"/>
      <c r="F12" s="7" t="s">
        <v>79</v>
      </c>
      <c r="G12" s="7"/>
      <c r="K12" s="7">
        <v>1</v>
      </c>
    </row>
    <row r="13" spans="2:15" x14ac:dyDescent="0.25">
      <c r="E13" s="7"/>
      <c r="G13" s="7" t="s">
        <v>80</v>
      </c>
      <c r="K13" s="7">
        <v>2</v>
      </c>
    </row>
    <row r="14" spans="2:15" x14ac:dyDescent="0.25">
      <c r="E14" s="7"/>
      <c r="G14" s="7" t="s">
        <v>81</v>
      </c>
      <c r="K14" s="7">
        <v>3</v>
      </c>
    </row>
    <row r="15" spans="2:15" x14ac:dyDescent="0.25">
      <c r="E15" s="7"/>
      <c r="G15" s="7" t="s">
        <v>82</v>
      </c>
      <c r="K15" s="7">
        <v>4</v>
      </c>
    </row>
    <row r="16" spans="2:15" x14ac:dyDescent="0.25">
      <c r="E16" s="7"/>
      <c r="G16" s="7" t="s">
        <v>83</v>
      </c>
      <c r="K16" s="7">
        <v>5</v>
      </c>
    </row>
    <row r="17" spans="5:11" x14ac:dyDescent="0.25">
      <c r="E17" s="7"/>
      <c r="G17" s="7" t="s">
        <v>84</v>
      </c>
      <c r="K17" s="7">
        <v>6</v>
      </c>
    </row>
    <row r="18" spans="5:11" x14ac:dyDescent="0.25">
      <c r="E18" s="7"/>
      <c r="G18" s="7"/>
      <c r="K18" s="7"/>
    </row>
    <row r="19" spans="5:11" x14ac:dyDescent="0.25">
      <c r="E19" s="7"/>
      <c r="G19" s="7"/>
      <c r="K19" s="7"/>
    </row>
    <row r="20" spans="5:11" x14ac:dyDescent="0.25">
      <c r="E20" s="7"/>
      <c r="G20" s="7"/>
      <c r="K20" s="7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1"/>
  <sheetViews>
    <sheetView zoomScaleNormal="100" workbookViewId="0">
      <selection activeCell="B13" sqref="B13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132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257" t="s">
        <v>181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S1" s="132"/>
      <c r="T1" s="132"/>
      <c r="U1" s="132"/>
      <c r="V1" s="132"/>
      <c r="W1" s="132"/>
      <c r="X1" s="132"/>
      <c r="Y1" s="132"/>
      <c r="Z1" s="132"/>
    </row>
    <row r="2" spans="2:26" x14ac:dyDescent="0.25">
      <c r="B2" s="169" t="str">
        <f>+B6</f>
        <v>1. Exportaciones por tipo y sector</v>
      </c>
      <c r="C2" s="170"/>
      <c r="D2" s="170"/>
      <c r="E2" s="170"/>
      <c r="F2" s="170"/>
      <c r="G2" s="170"/>
      <c r="H2" s="170"/>
      <c r="I2" s="169"/>
      <c r="J2" s="169" t="str">
        <f>+B48</f>
        <v>3. Principales Socios Comerciales</v>
      </c>
      <c r="K2" s="11"/>
      <c r="L2" s="21"/>
      <c r="M2" s="12"/>
      <c r="N2" s="12"/>
      <c r="O2" s="12"/>
      <c r="P2" s="12"/>
    </row>
    <row r="3" spans="2:26" x14ac:dyDescent="0.25">
      <c r="B3" s="169" t="str">
        <f>+B32</f>
        <v>2. Exportaciones de la Macro Región por Departamentos</v>
      </c>
      <c r="C3" s="169"/>
      <c r="D3" s="169"/>
      <c r="E3" s="169"/>
      <c r="F3" s="169"/>
      <c r="G3" s="169"/>
      <c r="H3" s="170"/>
      <c r="I3" s="169"/>
      <c r="J3" s="169" t="str">
        <f>+B70</f>
        <v>4. Principales productos exportados</v>
      </c>
      <c r="K3" s="11"/>
      <c r="L3" s="12"/>
      <c r="M3" s="12"/>
      <c r="N3" s="12"/>
      <c r="O3" s="12"/>
      <c r="P3" s="12"/>
    </row>
    <row r="4" spans="2:26" x14ac:dyDescent="0.25">
      <c r="B4" s="34"/>
      <c r="C4" s="34"/>
      <c r="D4" s="34"/>
      <c r="E4" s="34"/>
      <c r="F4" s="35"/>
      <c r="G4" s="36"/>
      <c r="H4" s="36"/>
      <c r="I4" s="36"/>
      <c r="J4" s="36"/>
      <c r="K4" s="16"/>
      <c r="L4" s="16"/>
      <c r="M4" s="16"/>
      <c r="N4" s="16"/>
      <c r="O4" s="16"/>
      <c r="P4" s="16"/>
    </row>
    <row r="5" spans="2:26" x14ac:dyDescent="0.25">
      <c r="B5" s="5"/>
      <c r="C5" s="6"/>
      <c r="D5" s="6"/>
      <c r="E5" s="6"/>
      <c r="F5" s="6"/>
      <c r="G5" s="4"/>
      <c r="H5" s="4"/>
    </row>
    <row r="6" spans="2:26" x14ac:dyDescent="0.25">
      <c r="B6" s="15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  <c r="R6" s="28"/>
    </row>
    <row r="7" spans="2:26" ht="15" customHeight="1" x14ac:dyDescent="0.25">
      <c r="B7" s="20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US$ 2,972.2 millones, creciendo en 7.8% respecto al I semestre del 2016. De otro lado el 56.2% de estas exportaciones fueron de tipo Tradicional, en tanto las exportaciones No Tradicional representaron el 43.8%.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  <c r="R7" s="28"/>
      <c r="T7" s="28"/>
      <c r="U7" s="28"/>
      <c r="V7" s="28"/>
      <c r="W7" s="28"/>
    </row>
    <row r="8" spans="2:26" x14ac:dyDescent="0.25">
      <c r="B8" s="20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  <c r="R8" s="28"/>
      <c r="T8" s="28"/>
      <c r="U8" s="28"/>
      <c r="V8" s="28"/>
      <c r="W8" s="28"/>
    </row>
    <row r="9" spans="2:26" x14ac:dyDescent="0.25">
      <c r="B9" s="20"/>
      <c r="C9" s="8"/>
      <c r="D9" s="8"/>
      <c r="E9" s="8"/>
      <c r="F9" s="248" t="s">
        <v>94</v>
      </c>
      <c r="G9" s="248"/>
      <c r="H9" s="248"/>
      <c r="I9" s="248"/>
      <c r="J9" s="248"/>
      <c r="K9" s="248"/>
      <c r="L9" s="248"/>
      <c r="M9" s="8"/>
      <c r="N9" s="8"/>
      <c r="O9" s="8"/>
      <c r="P9" s="23"/>
      <c r="R9" s="28"/>
      <c r="T9" s="28"/>
      <c r="U9" s="28"/>
      <c r="V9" s="28"/>
      <c r="W9" s="28"/>
    </row>
    <row r="10" spans="2:2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  <c r="R10" s="28"/>
      <c r="T10" s="28"/>
      <c r="U10" s="30"/>
      <c r="V10" s="28"/>
      <c r="W10" s="28"/>
    </row>
    <row r="11" spans="2:26" x14ac:dyDescent="0.25">
      <c r="B11" s="20"/>
      <c r="C11" s="8"/>
      <c r="D11" s="8"/>
      <c r="E11" s="8"/>
      <c r="F11" s="250" t="s">
        <v>12</v>
      </c>
      <c r="G11" s="251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  <c r="R11" s="28"/>
      <c r="T11" s="28"/>
      <c r="U11" s="30"/>
      <c r="V11" s="28"/>
      <c r="W11" s="28"/>
    </row>
    <row r="12" spans="2:26" ht="16.5" x14ac:dyDescent="0.25">
      <c r="B12" s="20"/>
      <c r="C12" s="8"/>
      <c r="D12" s="8"/>
      <c r="E12" s="8"/>
      <c r="F12" s="67" t="s">
        <v>3</v>
      </c>
      <c r="G12" s="68"/>
      <c r="H12" s="79">
        <f>+Cajamarca!H12+'La Libertad'!H12+Lambayeque!H12+Piura!H12+Tumbes!H12</f>
        <v>1132.2516802799992</v>
      </c>
      <c r="I12" s="79">
        <f>+Cajamarca!I12+'La Libertad'!I12+Lambayeque!I12+Piura!I12+Tumbes!I12</f>
        <v>1302.4948862599972</v>
      </c>
      <c r="J12" s="69">
        <f t="shared" ref="J12:J27" si="0">IFERROR(I12/I$27, " - ")</f>
        <v>0.43821942099265931</v>
      </c>
      <c r="K12" s="70">
        <f>IFERROR(I12/H12-1," - ")</f>
        <v>0.15035809524071353</v>
      </c>
      <c r="L12" s="71">
        <f>IFERROR(I12-H12, " - ")</f>
        <v>170.24320597999804</v>
      </c>
      <c r="M12" s="131"/>
      <c r="N12" s="181" t="s">
        <v>3</v>
      </c>
      <c r="O12" s="180"/>
      <c r="P12" s="23"/>
      <c r="R12" s="28"/>
      <c r="T12" s="28"/>
      <c r="U12" s="30"/>
      <c r="V12" s="28"/>
      <c r="W12" s="28"/>
    </row>
    <row r="13" spans="2:26" x14ac:dyDescent="0.25">
      <c r="B13" s="20"/>
      <c r="C13" s="8"/>
      <c r="D13" s="8"/>
      <c r="E13" s="8"/>
      <c r="F13" s="171" t="s">
        <v>4</v>
      </c>
      <c r="G13" s="172"/>
      <c r="H13" s="25">
        <f>+Cajamarca!H13+'La Libertad'!H13+Lambayeque!H13+Piura!H13+Tumbes!H13</f>
        <v>676.64272559999984</v>
      </c>
      <c r="I13" s="61">
        <f>+Cajamarca!I13+'La Libertad'!I13+Lambayeque!I13+Piura!I13+Tumbes!I13</f>
        <v>778.10057054999606</v>
      </c>
      <c r="J13" s="69">
        <f t="shared" si="0"/>
        <v>0.2617889598626898</v>
      </c>
      <c r="K13" s="65">
        <f t="shared" ref="K13:K27" si="1">IFERROR(I13/H13-1," - ")</f>
        <v>0.14994300701308871</v>
      </c>
      <c r="L13" s="144">
        <f t="shared" ref="L13:L27" si="2">IFERROR(I13-H13, " - ")</f>
        <v>101.45784494999623</v>
      </c>
      <c r="M13" s="131"/>
      <c r="N13" s="179">
        <f>+I13/$I$12</f>
        <v>0.59739241877889082</v>
      </c>
      <c r="O13" s="8"/>
      <c r="P13" s="23"/>
      <c r="R13" s="28"/>
      <c r="T13" s="28"/>
      <c r="U13" s="28"/>
      <c r="V13" s="30"/>
      <c r="W13" s="28"/>
    </row>
    <row r="14" spans="2:26" x14ac:dyDescent="0.25">
      <c r="B14" s="20"/>
      <c r="C14" s="8"/>
      <c r="D14" s="8"/>
      <c r="E14" s="8"/>
      <c r="F14" s="57" t="s">
        <v>5</v>
      </c>
      <c r="G14" s="55"/>
      <c r="H14" s="25">
        <f>+Cajamarca!H14+'La Libertad'!H14+Lambayeque!H14+Piura!H14+Tumbes!H14</f>
        <v>0.22950146999999996</v>
      </c>
      <c r="I14" s="61">
        <f>+Cajamarca!I14+'La Libertad'!I14+Lambayeque!I14+Piura!I14+Tumbes!I14</f>
        <v>0.19491894999999998</v>
      </c>
      <c r="J14" s="73">
        <f t="shared" si="0"/>
        <v>6.5579734946035362E-5</v>
      </c>
      <c r="K14" s="64">
        <f t="shared" si="1"/>
        <v>-0.15068539648133839</v>
      </c>
      <c r="L14" s="145">
        <f t="shared" si="2"/>
        <v>-3.4582519999999978E-2</v>
      </c>
      <c r="M14" s="131"/>
      <c r="N14" s="179">
        <f t="shared" ref="N14:N21" si="3">+I14/$I$12</f>
        <v>1.4965045318503559E-4</v>
      </c>
      <c r="O14" s="8"/>
      <c r="P14" s="23"/>
      <c r="R14" s="28"/>
      <c r="T14" s="33"/>
      <c r="U14" s="28"/>
      <c r="V14" s="30"/>
      <c r="W14" s="28"/>
    </row>
    <row r="15" spans="2:26" x14ac:dyDescent="0.25">
      <c r="B15" s="20"/>
      <c r="C15" s="8"/>
      <c r="D15" s="8"/>
      <c r="E15" s="8"/>
      <c r="F15" s="57" t="s">
        <v>6</v>
      </c>
      <c r="G15" s="55"/>
      <c r="H15" s="25">
        <f>+Cajamarca!H15+'La Libertad'!H15+Lambayeque!H15+Piura!H15+Tumbes!H15</f>
        <v>3.4269504999999989</v>
      </c>
      <c r="I15" s="61">
        <f>+Cajamarca!I15+'La Libertad'!I15+Lambayeque!I15+Piura!I15+Tumbes!I15</f>
        <v>3.9879982100000002</v>
      </c>
      <c r="J15" s="73">
        <f t="shared" si="0"/>
        <v>1.3417467392321963E-3</v>
      </c>
      <c r="K15" s="64">
        <f t="shared" si="1"/>
        <v>0.16371631571567824</v>
      </c>
      <c r="L15" s="145">
        <f t="shared" si="2"/>
        <v>0.56104771000000131</v>
      </c>
      <c r="M15" s="131"/>
      <c r="N15" s="179">
        <f t="shared" si="3"/>
        <v>3.0618148693475461E-3</v>
      </c>
      <c r="O15" s="8"/>
      <c r="P15" s="23"/>
      <c r="R15" s="28"/>
      <c r="T15" s="28"/>
      <c r="U15" s="28"/>
      <c r="V15" s="28"/>
      <c r="W15" s="28"/>
    </row>
    <row r="16" spans="2:26" x14ac:dyDescent="0.25">
      <c r="B16" s="20"/>
      <c r="C16" s="8"/>
      <c r="D16" s="8"/>
      <c r="E16" s="8"/>
      <c r="F16" s="57" t="s">
        <v>7</v>
      </c>
      <c r="G16" s="55"/>
      <c r="H16" s="25">
        <f>+Cajamarca!H16+'La Libertad'!H16+Lambayeque!H16+Piura!H16+Tumbes!H16</f>
        <v>138.75668659999999</v>
      </c>
      <c r="I16" s="61">
        <f>+Cajamarca!I16+'La Libertad'!I16+Lambayeque!I16+Piura!I16+Tumbes!I16</f>
        <v>91.676091179999801</v>
      </c>
      <c r="J16" s="73">
        <f t="shared" si="0"/>
        <v>3.0844070114644871E-2</v>
      </c>
      <c r="K16" s="64">
        <f t="shared" si="1"/>
        <v>-0.33930325502598302</v>
      </c>
      <c r="L16" s="145">
        <f t="shared" si="2"/>
        <v>-47.080595420000193</v>
      </c>
      <c r="M16" s="131"/>
      <c r="N16" s="179">
        <f t="shared" si="3"/>
        <v>7.0384991255696874E-2</v>
      </c>
      <c r="O16" s="8"/>
      <c r="P16" s="23"/>
      <c r="R16" s="28"/>
      <c r="T16" s="28"/>
      <c r="U16" s="28"/>
      <c r="V16" s="28"/>
      <c r="W16" s="33"/>
    </row>
    <row r="17" spans="2:25" x14ac:dyDescent="0.25">
      <c r="B17" s="20"/>
      <c r="C17" s="8"/>
      <c r="D17" s="8"/>
      <c r="E17" s="8"/>
      <c r="F17" s="57" t="s">
        <v>18</v>
      </c>
      <c r="G17" s="55"/>
      <c r="H17" s="25">
        <f>+Cajamarca!H17+'La Libertad'!H17+Lambayeque!H17+Piura!H17+Tumbes!H17</f>
        <v>246.91863021999922</v>
      </c>
      <c r="I17" s="61">
        <f>+Cajamarca!I17+'La Libertad'!I17+Lambayeque!I17+Piura!I17+Tumbes!I17</f>
        <v>382.87821975000122</v>
      </c>
      <c r="J17" s="73">
        <f t="shared" si="0"/>
        <v>0.12881791210046517</v>
      </c>
      <c r="K17" s="64">
        <f t="shared" si="1"/>
        <v>0.55062507599716115</v>
      </c>
      <c r="L17" s="145">
        <f t="shared" si="2"/>
        <v>135.95958953000201</v>
      </c>
      <c r="M17" s="131"/>
      <c r="N17" s="179">
        <f t="shared" si="3"/>
        <v>0.29395756082344654</v>
      </c>
      <c r="O17" s="8"/>
      <c r="P17" s="23"/>
      <c r="R17" s="28"/>
      <c r="W17" s="3"/>
    </row>
    <row r="18" spans="2:25" x14ac:dyDescent="0.25">
      <c r="B18" s="20"/>
      <c r="C18" s="8"/>
      <c r="D18" s="8"/>
      <c r="E18" s="8"/>
      <c r="F18" s="57" t="s">
        <v>8</v>
      </c>
      <c r="G18" s="55"/>
      <c r="H18" s="25">
        <f>+Cajamarca!H18+'La Libertad'!H18+Lambayeque!H18+Piura!H18+Tumbes!H18</f>
        <v>53.956675390000015</v>
      </c>
      <c r="I18" s="61">
        <f>+Cajamarca!I18+'La Libertad'!I18+Lambayeque!I18+Piura!I18+Tumbes!I18</f>
        <v>40.029415220000018</v>
      </c>
      <c r="J18" s="73">
        <f t="shared" si="0"/>
        <v>1.3467743593798322E-2</v>
      </c>
      <c r="K18" s="64">
        <f t="shared" si="1"/>
        <v>-0.2581193164577591</v>
      </c>
      <c r="L18" s="145">
        <f t="shared" si="2"/>
        <v>-13.927260169999997</v>
      </c>
      <c r="M18" s="131"/>
      <c r="N18" s="179">
        <f t="shared" si="3"/>
        <v>3.0732877067134647E-2</v>
      </c>
      <c r="O18" s="8"/>
      <c r="P18" s="23"/>
      <c r="R18" s="28"/>
      <c r="W18" s="3"/>
    </row>
    <row r="19" spans="2:25" x14ac:dyDescent="0.25">
      <c r="B19" s="20"/>
      <c r="C19" s="8"/>
      <c r="D19" s="8"/>
      <c r="E19" s="8"/>
      <c r="F19" s="57" t="s">
        <v>9</v>
      </c>
      <c r="G19" s="55"/>
      <c r="H19" s="25">
        <f>+Cajamarca!H19+'La Libertad'!H19+Lambayeque!H19+Piura!H19+Tumbes!H19</f>
        <v>6.3083863000000013</v>
      </c>
      <c r="I19" s="61">
        <f>+Cajamarca!I19+'La Libertad'!I19+Lambayeque!I19+Piura!I19+Tumbes!I19</f>
        <v>4.0734237399999982</v>
      </c>
      <c r="J19" s="73">
        <f t="shared" si="0"/>
        <v>1.3704878319531681E-3</v>
      </c>
      <c r="K19" s="64">
        <f t="shared" si="1"/>
        <v>-0.35428435319504814</v>
      </c>
      <c r="L19" s="145">
        <f t="shared" si="2"/>
        <v>-2.2349625600000032</v>
      </c>
      <c r="M19" s="131"/>
      <c r="N19" s="179">
        <f t="shared" si="3"/>
        <v>3.1274009464225126E-3</v>
      </c>
      <c r="O19" s="8"/>
      <c r="P19" s="23"/>
      <c r="R19" s="28"/>
      <c r="U19" s="3"/>
      <c r="V19" s="54"/>
      <c r="W19" s="54"/>
    </row>
    <row r="20" spans="2:25" x14ac:dyDescent="0.25">
      <c r="B20" s="20"/>
      <c r="C20" s="8"/>
      <c r="D20" s="8"/>
      <c r="E20" s="8"/>
      <c r="F20" s="57" t="s">
        <v>10</v>
      </c>
      <c r="G20" s="55"/>
      <c r="H20" s="25">
        <f>+Cajamarca!H20+'La Libertad'!H20+Lambayeque!H20+Piura!H20+Tumbes!H20</f>
        <v>0.35529720000000004</v>
      </c>
      <c r="I20" s="61">
        <f>+Cajamarca!I20+'La Libertad'!I20+Lambayeque!I20+Piura!I20+Tumbes!I20</f>
        <v>0.13460528999999999</v>
      </c>
      <c r="J20" s="73">
        <f t="shared" si="0"/>
        <v>4.5287434805770424E-5</v>
      </c>
      <c r="K20" s="64">
        <f t="shared" si="1"/>
        <v>-0.62114733805951761</v>
      </c>
      <c r="L20" s="145">
        <f t="shared" si="2"/>
        <v>-0.22069191000000005</v>
      </c>
      <c r="M20" s="131"/>
      <c r="N20" s="179">
        <f t="shared" si="3"/>
        <v>1.0334419844557515E-4</v>
      </c>
      <c r="O20" s="8"/>
      <c r="P20" s="23"/>
      <c r="R20" s="28"/>
      <c r="U20" s="3"/>
      <c r="V20" s="54"/>
      <c r="W20" s="54"/>
    </row>
    <row r="21" spans="2:25" x14ac:dyDescent="0.25">
      <c r="B21" s="20"/>
      <c r="C21" s="8"/>
      <c r="D21" s="8"/>
      <c r="E21" s="8"/>
      <c r="F21" s="58" t="s">
        <v>11</v>
      </c>
      <c r="G21" s="56"/>
      <c r="H21" s="62">
        <f>+Cajamarca!H21+'La Libertad'!H21+Lambayeque!H21+Piura!H21+Tumbes!H21</f>
        <v>5.6568270000000007</v>
      </c>
      <c r="I21" s="63">
        <f>+Cajamarca!I21+'La Libertad'!I21+Lambayeque!I21+Piura!I21+Tumbes!I21</f>
        <v>1.41964337</v>
      </c>
      <c r="J21" s="74">
        <f t="shared" si="0"/>
        <v>4.7763358012392545E-4</v>
      </c>
      <c r="K21" s="66">
        <f t="shared" si="1"/>
        <v>-0.74903892765325863</v>
      </c>
      <c r="L21" s="146">
        <f t="shared" si="2"/>
        <v>-4.2371836300000005</v>
      </c>
      <c r="M21" s="131"/>
      <c r="N21" s="179">
        <f t="shared" si="3"/>
        <v>1.0899416074303253E-3</v>
      </c>
      <c r="O21" s="8"/>
      <c r="P21" s="23"/>
      <c r="U21" s="3"/>
      <c r="V21" s="54"/>
      <c r="W21" s="54"/>
    </row>
    <row r="22" spans="2:25" ht="16.5" x14ac:dyDescent="0.25">
      <c r="B22" s="20"/>
      <c r="C22" s="8"/>
      <c r="D22" s="8"/>
      <c r="E22" s="8"/>
      <c r="F22" s="67" t="s">
        <v>14</v>
      </c>
      <c r="G22" s="68"/>
      <c r="H22" s="79">
        <f>+Cajamarca!H22+'La Libertad'!H22+Lambayeque!H22+Piura!H22+Tumbes!H22</f>
        <v>1626.1323477999993</v>
      </c>
      <c r="I22" s="79">
        <f>+Cajamarca!I22+'La Libertad'!I22+Lambayeque!I22+Piura!I22+Tumbes!I22</f>
        <v>1669.7487521199996</v>
      </c>
      <c r="J22" s="72">
        <f t="shared" si="0"/>
        <v>0.56178057900734069</v>
      </c>
      <c r="K22" s="72">
        <f t="shared" si="1"/>
        <v>2.6822173717292452E-2</v>
      </c>
      <c r="L22" s="147">
        <f t="shared" si="2"/>
        <v>43.616404320000356</v>
      </c>
      <c r="M22" s="131"/>
      <c r="N22" s="181" t="s">
        <v>14</v>
      </c>
      <c r="O22" s="8"/>
      <c r="P22" s="23"/>
      <c r="U22" s="3"/>
      <c r="V22" s="54"/>
      <c r="W22" s="54"/>
    </row>
    <row r="23" spans="2:25" x14ac:dyDescent="0.25">
      <c r="B23" s="20"/>
      <c r="C23" s="8"/>
      <c r="D23" s="8"/>
      <c r="E23" s="8"/>
      <c r="F23" s="59" t="s">
        <v>15</v>
      </c>
      <c r="G23" s="60"/>
      <c r="H23" s="25">
        <f>+Cajamarca!H23+'La Libertad'!H23+Lambayeque!H23+Piura!H23+Tumbes!H23</f>
        <v>76.522267000000028</v>
      </c>
      <c r="I23" s="61">
        <f>+Cajamarca!I23+'La Libertad'!I23+Lambayeque!I23+Piura!I23+Tumbes!I23</f>
        <v>74.079223980000023</v>
      </c>
      <c r="J23" s="73">
        <f t="shared" si="0"/>
        <v>2.4923671472765418E-2</v>
      </c>
      <c r="K23" s="64">
        <f t="shared" si="1"/>
        <v>-3.192591014063928E-2</v>
      </c>
      <c r="L23" s="145">
        <f t="shared" si="2"/>
        <v>-2.4430430200000046</v>
      </c>
      <c r="M23" s="131"/>
      <c r="N23" s="179">
        <f>+I23/$I$22</f>
        <v>4.4365491446509663E-2</v>
      </c>
      <c r="O23" s="8"/>
      <c r="P23" s="23"/>
      <c r="R23" s="8"/>
      <c r="W23" s="3"/>
      <c r="X23" s="3"/>
      <c r="Y23" s="3"/>
    </row>
    <row r="24" spans="2:25" x14ac:dyDescent="0.25">
      <c r="B24" s="20"/>
      <c r="C24" s="8"/>
      <c r="D24" s="8"/>
      <c r="E24" s="8"/>
      <c r="F24" s="57" t="s">
        <v>16</v>
      </c>
      <c r="G24" s="55"/>
      <c r="H24" s="25">
        <f>+Cajamarca!H24+'La Libertad'!H24+Lambayeque!H24+Piura!H24+Tumbes!H24</f>
        <v>1345.2500279999995</v>
      </c>
      <c r="I24" s="61">
        <f>+Cajamarca!I24+'La Libertad'!I24+Lambayeque!I24+Piura!I24+Tumbes!I24</f>
        <v>1211.1571984499997</v>
      </c>
      <c r="J24" s="73">
        <f t="shared" si="0"/>
        <v>0.40748920539708294</v>
      </c>
      <c r="K24" s="64">
        <f t="shared" si="1"/>
        <v>-9.9678741318710351E-2</v>
      </c>
      <c r="L24" s="145">
        <f t="shared" si="2"/>
        <v>-134.09282954999981</v>
      </c>
      <c r="M24" s="131"/>
      <c r="N24" s="179">
        <f t="shared" ref="N24:N26" si="4">+I24/$I$22</f>
        <v>0.72535295918757337</v>
      </c>
      <c r="O24" s="8"/>
      <c r="P24" s="23"/>
      <c r="R24" s="8"/>
      <c r="W24" s="3"/>
      <c r="X24" s="3"/>
      <c r="Y24" s="3"/>
    </row>
    <row r="25" spans="2:25" x14ac:dyDescent="0.25">
      <c r="B25" s="20"/>
      <c r="C25" s="8"/>
      <c r="D25" s="8"/>
      <c r="E25" s="8"/>
      <c r="F25" s="57" t="s">
        <v>17</v>
      </c>
      <c r="G25" s="55"/>
      <c r="H25" s="25">
        <f>+Cajamarca!H25+'La Libertad'!H25+Lambayeque!H25+Piura!H25+Tumbes!H25</f>
        <v>90.060809800000015</v>
      </c>
      <c r="I25" s="61">
        <f>+Cajamarca!I25+'La Libertad'!I25+Lambayeque!I25+Piura!I25+Tumbes!I25</f>
        <v>193.43421018999982</v>
      </c>
      <c r="J25" s="73">
        <f t="shared" si="0"/>
        <v>6.508019991773957E-2</v>
      </c>
      <c r="K25" s="64">
        <f t="shared" si="1"/>
        <v>1.1478177979918605</v>
      </c>
      <c r="L25" s="145">
        <f t="shared" si="2"/>
        <v>103.3734003899998</v>
      </c>
      <c r="M25" s="131"/>
      <c r="N25" s="179">
        <f t="shared" si="4"/>
        <v>0.11584629720154348</v>
      </c>
      <c r="O25" s="8"/>
      <c r="P25" s="23"/>
      <c r="R25" s="26"/>
      <c r="W25" s="3"/>
      <c r="X25" s="3"/>
      <c r="Y25" s="3"/>
    </row>
    <row r="26" spans="2:25" x14ac:dyDescent="0.25">
      <c r="B26" s="20"/>
      <c r="C26" s="8"/>
      <c r="D26" s="8"/>
      <c r="E26" s="8"/>
      <c r="F26" s="58" t="s">
        <v>19</v>
      </c>
      <c r="G26" s="56"/>
      <c r="H26" s="62">
        <f>+Cajamarca!H26+'La Libertad'!H26+Lambayeque!H26+Piura!H26+Tumbes!H26</f>
        <v>114.29924299999939</v>
      </c>
      <c r="I26" s="63">
        <f>+Cajamarca!I26+'La Libertad'!I26+Lambayeque!I26+Piura!I26+Tumbes!I26</f>
        <v>191.07811950000016</v>
      </c>
      <c r="J26" s="74">
        <f t="shared" si="0"/>
        <v>6.4287502219752796E-2</v>
      </c>
      <c r="K26" s="66">
        <f t="shared" si="1"/>
        <v>0.67173565182755568</v>
      </c>
      <c r="L26" s="146">
        <f t="shared" si="2"/>
        <v>76.778876500000763</v>
      </c>
      <c r="M26" s="131"/>
      <c r="N26" s="179">
        <f t="shared" si="4"/>
        <v>0.11443525216437352</v>
      </c>
      <c r="O26" s="8"/>
      <c r="P26" s="23"/>
      <c r="R26" s="8"/>
      <c r="W26" s="3"/>
      <c r="X26" s="3"/>
      <c r="Y26" s="3"/>
    </row>
    <row r="27" spans="2:25" ht="15" customHeight="1" x14ac:dyDescent="0.25">
      <c r="B27" s="20"/>
      <c r="C27" s="8"/>
      <c r="D27" s="8"/>
      <c r="E27" s="8"/>
      <c r="F27" s="75"/>
      <c r="G27" s="76" t="s">
        <v>13</v>
      </c>
      <c r="H27" s="80">
        <f>+H22+H12</f>
        <v>2758.3840280799986</v>
      </c>
      <c r="I27" s="80">
        <f>+I22+I12</f>
        <v>2972.2436383799968</v>
      </c>
      <c r="J27" s="74">
        <f t="shared" si="0"/>
        <v>1</v>
      </c>
      <c r="K27" s="74">
        <f t="shared" si="1"/>
        <v>7.7530760083778905E-2</v>
      </c>
      <c r="L27" s="147">
        <f t="shared" si="2"/>
        <v>213.85961029999817</v>
      </c>
      <c r="M27" s="81"/>
      <c r="N27" s="81"/>
      <c r="O27" s="8"/>
      <c r="P27" s="23"/>
      <c r="R27" s="8"/>
      <c r="X27" s="3"/>
      <c r="Y27" s="3"/>
    </row>
    <row r="28" spans="2:25" x14ac:dyDescent="0.25">
      <c r="B28" s="20"/>
      <c r="C28" s="8"/>
      <c r="D28" s="8"/>
      <c r="E28" s="8"/>
      <c r="F28" s="246" t="s">
        <v>177</v>
      </c>
      <c r="G28" s="246"/>
      <c r="H28" s="246"/>
      <c r="I28" s="246"/>
      <c r="J28" s="246"/>
      <c r="K28" s="246"/>
      <c r="L28" s="246"/>
      <c r="M28" s="8"/>
      <c r="N28" s="8"/>
      <c r="O28" s="8"/>
      <c r="P28" s="23"/>
      <c r="R28" s="8"/>
      <c r="X28" s="3"/>
      <c r="Y28" s="3"/>
    </row>
    <row r="29" spans="2:25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  <c r="R29" s="8"/>
      <c r="S29" s="3"/>
    </row>
    <row r="30" spans="2:25" x14ac:dyDescent="0.25">
      <c r="B30" s="3"/>
      <c r="C30" s="3"/>
      <c r="D30" s="3"/>
      <c r="E30" s="45"/>
      <c r="F30" s="45"/>
      <c r="G30" s="45"/>
      <c r="H30" s="46"/>
      <c r="I30" s="47"/>
      <c r="J30" s="46"/>
      <c r="K30" s="47"/>
      <c r="L30" s="48"/>
      <c r="M30" s="47"/>
      <c r="N30" s="3"/>
      <c r="O30" s="3"/>
      <c r="P30" s="3"/>
      <c r="R30" s="8"/>
      <c r="S30" s="3"/>
    </row>
    <row r="31" spans="2:25" x14ac:dyDescent="0.25">
      <c r="B31" s="3"/>
      <c r="C31" s="3"/>
      <c r="D31" s="3"/>
      <c r="E31" s="50"/>
      <c r="F31" s="50"/>
      <c r="G31" s="50"/>
      <c r="H31" s="49"/>
      <c r="I31" s="43"/>
      <c r="J31" s="49"/>
      <c r="K31" s="43"/>
      <c r="L31" s="49"/>
      <c r="M31" s="43"/>
      <c r="N31" s="3"/>
      <c r="O31" s="3"/>
      <c r="P31" s="3"/>
      <c r="R31" s="8"/>
      <c r="S31" s="3"/>
    </row>
    <row r="32" spans="2:25" x14ac:dyDescent="0.25">
      <c r="B32" s="151" t="s">
        <v>34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  <c r="R32" s="8"/>
      <c r="S32" s="3"/>
    </row>
    <row r="33" spans="2:25" ht="15" customHeight="1" x14ac:dyDescent="0.25">
      <c r="B33" s="20"/>
      <c r="C33" s="247" t="str">
        <f>+CONCATENATE("Las exportaciones provenientes de ",F38," lideran en millones de US$ las exportaciones en esta macro región, representando el ", FIXED(J38*100,1),"% del total exportado, seguido por ", F39, " y ", F40, " respectivamente.")</f>
        <v>Las exportaciones provenientes de La Libertad lideran en millones de US$ las exportaciones en esta macro región, representando el 38.9% del total exportado, seguido por Piura y Cajamarca respectivamente.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  <c r="R33" s="8"/>
      <c r="S33" s="3"/>
      <c r="X33" s="3"/>
      <c r="Y33" s="3"/>
    </row>
    <row r="34" spans="2:25" x14ac:dyDescent="0.25">
      <c r="B34" s="20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3"/>
      <c r="R34" s="8"/>
      <c r="S34" s="139"/>
      <c r="T34" s="212"/>
      <c r="U34" s="212"/>
      <c r="V34" s="212"/>
      <c r="W34" s="212"/>
      <c r="X34" s="139"/>
      <c r="Y34" s="139"/>
    </row>
    <row r="35" spans="2:25" x14ac:dyDescent="0.25">
      <c r="B35" s="20"/>
      <c r="C35" s="8"/>
      <c r="D35" s="8"/>
      <c r="E35" s="8"/>
      <c r="F35" s="254" t="s">
        <v>176</v>
      </c>
      <c r="G35" s="254"/>
      <c r="H35" s="254"/>
      <c r="I35" s="254"/>
      <c r="J35" s="254"/>
      <c r="K35" s="254"/>
      <c r="L35" s="254"/>
      <c r="M35" s="8"/>
      <c r="N35" s="8"/>
      <c r="O35" s="8"/>
      <c r="P35" s="23"/>
      <c r="R35" s="8"/>
      <c r="S35" s="139"/>
      <c r="T35" s="212"/>
      <c r="U35" s="212"/>
      <c r="V35" s="212"/>
      <c r="W35" s="212"/>
      <c r="X35" s="139"/>
      <c r="Y35" s="139"/>
    </row>
    <row r="36" spans="2:25" x14ac:dyDescent="0.25">
      <c r="B36" s="20"/>
      <c r="C36" s="8"/>
      <c r="D36" s="8"/>
      <c r="E36" s="8"/>
      <c r="F36" s="249" t="s">
        <v>24</v>
      </c>
      <c r="G36" s="249"/>
      <c r="H36" s="249"/>
      <c r="I36" s="249"/>
      <c r="J36" s="249"/>
      <c r="K36" s="249"/>
      <c r="L36" s="249"/>
      <c r="M36" s="8"/>
      <c r="N36" s="8"/>
      <c r="O36" s="8"/>
      <c r="P36" s="23"/>
      <c r="R36" s="8"/>
      <c r="S36" s="139"/>
      <c r="T36" s="139"/>
      <c r="U36" s="139"/>
      <c r="V36" s="139"/>
      <c r="W36" s="140"/>
      <c r="X36" s="139"/>
      <c r="Y36" s="139"/>
    </row>
    <row r="37" spans="2:25" x14ac:dyDescent="0.25">
      <c r="B37" s="124"/>
      <c r="C37" s="3"/>
      <c r="D37" s="3"/>
      <c r="E37" s="45"/>
      <c r="F37" s="250" t="s">
        <v>35</v>
      </c>
      <c r="G37" s="251"/>
      <c r="H37" s="77" t="s">
        <v>42</v>
      </c>
      <c r="I37" s="78" t="s">
        <v>43</v>
      </c>
      <c r="J37" s="78" t="s">
        <v>41</v>
      </c>
      <c r="K37" s="78" t="s">
        <v>21</v>
      </c>
      <c r="L37" s="78" t="s">
        <v>22</v>
      </c>
      <c r="M37" s="215"/>
      <c r="N37" s="3"/>
      <c r="O37" s="3"/>
      <c r="P37" s="118"/>
      <c r="R37" s="8"/>
      <c r="S37" s="139"/>
      <c r="T37" s="212"/>
      <c r="U37" s="212"/>
      <c r="V37" s="212"/>
      <c r="W37" s="212"/>
      <c r="X37" s="139"/>
      <c r="Y37" s="139"/>
    </row>
    <row r="38" spans="2:25" x14ac:dyDescent="0.25">
      <c r="B38" s="124"/>
      <c r="C38" s="3"/>
      <c r="D38" s="3"/>
      <c r="E38" s="51"/>
      <c r="F38" s="202" t="s">
        <v>81</v>
      </c>
      <c r="G38" s="120"/>
      <c r="H38" s="117">
        <f>+'La Libertad'!H27</f>
        <v>1092.8303225299999</v>
      </c>
      <c r="I38" s="117">
        <f>+'La Libertad'!I27</f>
        <v>1157.3106060999985</v>
      </c>
      <c r="J38" s="116">
        <f>+I38/I$43</f>
        <v>0.38937272542394397</v>
      </c>
      <c r="K38" s="116">
        <f>+I38/H38-1</f>
        <v>5.9003014686416222E-2</v>
      </c>
      <c r="L38" s="115">
        <f>+I38-H38</f>
        <v>64.480283569998619</v>
      </c>
      <c r="M38" s="131">
        <f>+L38*100</f>
        <v>6448.0283569998619</v>
      </c>
      <c r="N38" s="3"/>
      <c r="O38" s="3"/>
      <c r="P38" s="118"/>
      <c r="R38" s="8"/>
      <c r="S38" s="139"/>
      <c r="T38" s="29"/>
      <c r="U38" s="37" t="str">
        <f>+H37</f>
        <v>2016 - I</v>
      </c>
      <c r="V38" s="37" t="str">
        <f>+I37</f>
        <v>2017 - I</v>
      </c>
      <c r="W38" s="29" t="s">
        <v>1</v>
      </c>
      <c r="X38" s="139"/>
      <c r="Y38" s="139"/>
    </row>
    <row r="39" spans="2:25" x14ac:dyDescent="0.25">
      <c r="B39" s="124"/>
      <c r="C39" s="3"/>
      <c r="D39" s="3"/>
      <c r="E39" s="45"/>
      <c r="F39" s="203" t="s">
        <v>83</v>
      </c>
      <c r="G39" s="173"/>
      <c r="H39" s="117">
        <f>+Piura!H27</f>
        <v>807.59665988999734</v>
      </c>
      <c r="I39" s="117">
        <f>+Piura!I27</f>
        <v>979.15674139999896</v>
      </c>
      <c r="J39" s="116">
        <f>+I39/I$43</f>
        <v>0.32943353928202285</v>
      </c>
      <c r="K39" s="116">
        <f>+I39/H39-1</f>
        <v>0.21243287649724785</v>
      </c>
      <c r="L39" s="115">
        <f>+I39-H39</f>
        <v>171.56008151000162</v>
      </c>
      <c r="M39" s="131">
        <f t="shared" ref="M39:M40" si="5">+L39*100</f>
        <v>17156.008151000162</v>
      </c>
      <c r="N39" s="3"/>
      <c r="O39" s="3"/>
      <c r="P39" s="118"/>
      <c r="R39" s="8"/>
      <c r="S39" s="139"/>
      <c r="T39" s="37" t="str">
        <f>+F38</f>
        <v>La Libertad</v>
      </c>
      <c r="U39" s="37">
        <f>+H38</f>
        <v>1092.8303225299999</v>
      </c>
      <c r="V39" s="37">
        <f>+I38</f>
        <v>1157.3106060999985</v>
      </c>
      <c r="W39" s="31">
        <f>+V39/U39-1</f>
        <v>5.9003014686416222E-2</v>
      </c>
      <c r="X39" s="139"/>
      <c r="Y39" s="139"/>
    </row>
    <row r="40" spans="2:25" x14ac:dyDescent="0.25">
      <c r="B40" s="124"/>
      <c r="C40" s="3"/>
      <c r="D40" s="3"/>
      <c r="E40" s="3"/>
      <c r="F40" s="202" t="s">
        <v>80</v>
      </c>
      <c r="G40" s="120"/>
      <c r="H40" s="117">
        <f>+Cajamarca!H27</f>
        <v>653.00267510000003</v>
      </c>
      <c r="I40" s="117">
        <f>+Cajamarca!I27</f>
        <v>613.22542283999996</v>
      </c>
      <c r="J40" s="116">
        <f>+I40/I$43</f>
        <v>0.20631734724621525</v>
      </c>
      <c r="K40" s="116">
        <f>+I40/H40-1</f>
        <v>-6.0914378725797191E-2</v>
      </c>
      <c r="L40" s="115">
        <f>+I40-H40</f>
        <v>-39.777252260000068</v>
      </c>
      <c r="M40" s="131">
        <f t="shared" si="5"/>
        <v>-3977.7252260000068</v>
      </c>
      <c r="N40" s="3"/>
      <c r="O40" s="3"/>
      <c r="P40" s="118"/>
      <c r="R40" s="8"/>
      <c r="S40" s="139"/>
      <c r="T40" s="37" t="str">
        <f t="shared" ref="T40:T42" si="6">+F39</f>
        <v>Piura</v>
      </c>
      <c r="U40" s="37">
        <f t="shared" ref="U40:U42" si="7">+H39</f>
        <v>807.59665988999734</v>
      </c>
      <c r="V40" s="37">
        <f t="shared" ref="V40:V42" si="8">+I39</f>
        <v>979.15674139999896</v>
      </c>
      <c r="W40" s="31">
        <f t="shared" ref="W40:W42" si="9">+V40/U40-1</f>
        <v>0.21243287649724785</v>
      </c>
      <c r="X40" s="139"/>
      <c r="Y40" s="139"/>
    </row>
    <row r="41" spans="2:25" x14ac:dyDescent="0.25">
      <c r="B41" s="124"/>
      <c r="C41" s="3"/>
      <c r="D41" s="3"/>
      <c r="E41" s="3"/>
      <c r="F41" s="202" t="s">
        <v>82</v>
      </c>
      <c r="G41" s="120"/>
      <c r="H41" s="117">
        <f>+Lambayeque!H27</f>
        <v>148.02002256000105</v>
      </c>
      <c r="I41" s="117">
        <f>+Lambayeque!I27</f>
        <v>152.14068689999934</v>
      </c>
      <c r="J41" s="116">
        <f>+I41/I$43</f>
        <v>5.118715200040691E-2</v>
      </c>
      <c r="K41" s="116">
        <f>+I41/H41-1</f>
        <v>2.7838560410487379E-2</v>
      </c>
      <c r="L41" s="115">
        <f>+I41-H41</f>
        <v>4.1206643399982852</v>
      </c>
      <c r="M41" s="131">
        <f t="shared" ref="M41:M42" si="10">+L41*100</f>
        <v>412.06643399982852</v>
      </c>
      <c r="N41" s="3"/>
      <c r="O41" s="3"/>
      <c r="P41" s="118"/>
      <c r="R41" s="8"/>
      <c r="S41" s="139"/>
      <c r="T41" s="37" t="str">
        <f t="shared" si="6"/>
        <v>Cajamarca</v>
      </c>
      <c r="U41" s="37">
        <f t="shared" si="7"/>
        <v>653.00267510000003</v>
      </c>
      <c r="V41" s="37">
        <f t="shared" si="8"/>
        <v>613.22542283999996</v>
      </c>
      <c r="W41" s="31">
        <f t="shared" si="9"/>
        <v>-6.0914378725797191E-2</v>
      </c>
      <c r="X41" s="139"/>
      <c r="Y41" s="139"/>
    </row>
    <row r="42" spans="2:25" x14ac:dyDescent="0.25">
      <c r="B42" s="124"/>
      <c r="C42" s="3"/>
      <c r="D42" s="3"/>
      <c r="E42" s="3"/>
      <c r="F42" s="202" t="s">
        <v>84</v>
      </c>
      <c r="G42" s="120"/>
      <c r="H42" s="117">
        <f>+Tumbes!H27</f>
        <v>56.934348000000021</v>
      </c>
      <c r="I42" s="117">
        <f>+Tumbes!I27</f>
        <v>70.410181139999992</v>
      </c>
      <c r="J42" s="116">
        <f>+I42/I$43</f>
        <v>2.3689236047411188E-2</v>
      </c>
      <c r="K42" s="116">
        <f>+I42/H42-1</f>
        <v>0.23669074316965855</v>
      </c>
      <c r="L42" s="115">
        <f>+I42-H42</f>
        <v>13.47583313999997</v>
      </c>
      <c r="M42" s="131">
        <f t="shared" si="10"/>
        <v>1347.583313999997</v>
      </c>
      <c r="N42" s="3"/>
      <c r="O42" s="3"/>
      <c r="P42" s="118"/>
      <c r="R42" s="8"/>
      <c r="S42" s="139"/>
      <c r="T42" s="37" t="str">
        <f t="shared" si="6"/>
        <v>Lambayeque</v>
      </c>
      <c r="U42" s="37">
        <f t="shared" si="7"/>
        <v>148.02002256000105</v>
      </c>
      <c r="V42" s="37">
        <f t="shared" si="8"/>
        <v>152.14068689999934</v>
      </c>
      <c r="W42" s="31">
        <f t="shared" si="9"/>
        <v>2.7838560410487379E-2</v>
      </c>
      <c r="X42" s="139"/>
      <c r="Y42" s="139"/>
    </row>
    <row r="43" spans="2:25" x14ac:dyDescent="0.25">
      <c r="B43" s="125"/>
      <c r="C43" s="39"/>
      <c r="D43" s="39"/>
      <c r="E43" s="39"/>
      <c r="F43" s="121" t="s">
        <v>13</v>
      </c>
      <c r="G43" s="122"/>
      <c r="H43" s="123">
        <f>SUM(H38:H42)</f>
        <v>2758.3840280799986</v>
      </c>
      <c r="I43" s="80">
        <f>SUM(I38:I42)</f>
        <v>2972.2436383799964</v>
      </c>
      <c r="J43" s="72">
        <f t="shared" ref="J43" si="11">+I43/I$43</f>
        <v>1</v>
      </c>
      <c r="K43" s="72">
        <f t="shared" ref="K43" si="12">+I43/H43-1</f>
        <v>7.7530760083778683E-2</v>
      </c>
      <c r="L43" s="80">
        <f t="shared" ref="L43" si="13">+I43-H43</f>
        <v>213.85961029999771</v>
      </c>
      <c r="M43" s="131">
        <f t="shared" ref="M43" si="14">+L43*100</f>
        <v>21385.961029999773</v>
      </c>
      <c r="N43" s="3"/>
      <c r="O43" s="3"/>
      <c r="P43" s="118"/>
      <c r="S43" s="212"/>
      <c r="T43" s="37" t="str">
        <f t="shared" ref="T43" si="15">+F42</f>
        <v>Tumbes</v>
      </c>
      <c r="U43" s="37">
        <f t="shared" ref="U43" si="16">+H42</f>
        <v>56.934348000000021</v>
      </c>
      <c r="V43" s="37">
        <f t="shared" ref="V43" si="17">+I42</f>
        <v>70.410181139999992</v>
      </c>
      <c r="W43" s="31">
        <f t="shared" ref="W43" si="18">+V43/U43-1</f>
        <v>0.23669074316965855</v>
      </c>
      <c r="X43" s="212"/>
      <c r="Y43" s="212"/>
    </row>
    <row r="44" spans="2:25" x14ac:dyDescent="0.25">
      <c r="B44" s="126"/>
      <c r="C44" s="44"/>
      <c r="D44" s="44"/>
      <c r="E44" s="44"/>
      <c r="F44" s="82" t="s">
        <v>37</v>
      </c>
      <c r="G44" s="44"/>
      <c r="H44" s="44"/>
      <c r="I44" s="44"/>
      <c r="J44" s="44"/>
      <c r="K44" s="44"/>
      <c r="L44" s="44"/>
      <c r="M44" s="44"/>
      <c r="N44" s="44"/>
      <c r="O44" s="44"/>
      <c r="P44" s="118"/>
      <c r="S44" s="212"/>
      <c r="T44" s="212"/>
      <c r="U44" s="214"/>
      <c r="V44" s="214"/>
      <c r="W44" s="213"/>
      <c r="X44" s="212"/>
      <c r="Y44" s="212"/>
    </row>
    <row r="45" spans="2:25" x14ac:dyDescent="0.25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19"/>
      <c r="S45" s="212"/>
      <c r="T45" s="212"/>
      <c r="U45" s="212"/>
      <c r="V45" s="212"/>
      <c r="W45" s="212"/>
      <c r="X45" s="212"/>
      <c r="Y45" s="212"/>
    </row>
    <row r="46" spans="2:25" x14ac:dyDescent="0.25">
      <c r="B46" s="3"/>
      <c r="C46" s="3"/>
      <c r="D46" s="3"/>
      <c r="E46" s="27"/>
      <c r="F46" s="27"/>
      <c r="G46" s="27"/>
      <c r="H46" s="27"/>
      <c r="I46" s="27"/>
      <c r="J46" s="27"/>
      <c r="K46" s="27"/>
      <c r="L46" s="27"/>
      <c r="M46" s="27"/>
      <c r="N46" s="3"/>
      <c r="O46" s="3"/>
      <c r="P46" s="3"/>
    </row>
    <row r="47" spans="2:25" x14ac:dyDescent="0.25">
      <c r="B47" s="3"/>
      <c r="C47" s="3"/>
      <c r="D47" s="3"/>
      <c r="E47" s="38"/>
      <c r="F47" s="38"/>
      <c r="G47" s="38"/>
      <c r="H47" s="38"/>
      <c r="I47" s="38"/>
      <c r="J47" s="38"/>
      <c r="K47" s="38"/>
      <c r="L47" s="38"/>
      <c r="M47" s="38"/>
      <c r="N47" s="3"/>
      <c r="O47" s="3"/>
      <c r="P47" s="3"/>
    </row>
    <row r="48" spans="2:25" x14ac:dyDescent="0.25">
      <c r="B48" s="174" t="s">
        <v>28</v>
      </c>
      <c r="C48" s="9"/>
      <c r="D48" s="9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22"/>
    </row>
    <row r="49" spans="2:24" x14ac:dyDescent="0.25">
      <c r="B49" s="20"/>
      <c r="C49" s="255" t="str">
        <f>+CONCATENATE("El principal Socio Comercial para esta macro región es ",F54, " con exportaciones equivalentes a US$ ",I54," millones obteniendo ",IF(K54&gt;0,"un aumento de ","una reducción de "), FIXED(K54*100,1), "% respecto al año 2015. Le siguen ",F55," y ",F56," como principales socios comerciales respectivamente.")</f>
        <v>El principal Socio Comercial para esta macro región es Suiza con exportaciones equivalentes a US$ 609.83257003 millones obteniendo una reducción de -17.2% respecto al año 2015. Le siguen Estados Unidos y China como principales socios comerciales respectivamente.</v>
      </c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3"/>
      <c r="T49" s="135"/>
      <c r="U49" s="133"/>
      <c r="W49" s="135"/>
      <c r="X49" s="136"/>
    </row>
    <row r="50" spans="2:24" x14ac:dyDescent="0.25">
      <c r="B50" s="20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3"/>
      <c r="T50" s="135"/>
      <c r="U50" s="133"/>
      <c r="W50" s="135"/>
      <c r="X50" s="136"/>
    </row>
    <row r="51" spans="2:24" x14ac:dyDescent="0.25">
      <c r="B51" s="124"/>
      <c r="C51" s="42"/>
      <c r="D51" s="43"/>
      <c r="E51" s="45"/>
      <c r="F51" s="252" t="s">
        <v>47</v>
      </c>
      <c r="G51" s="252"/>
      <c r="H51" s="252"/>
      <c r="I51" s="252"/>
      <c r="J51" s="252"/>
      <c r="K51" s="252"/>
      <c r="L51" s="49"/>
      <c r="M51" s="43"/>
      <c r="N51" s="3"/>
      <c r="O51" s="3"/>
      <c r="P51" s="118"/>
      <c r="T51" s="135"/>
      <c r="U51" s="133"/>
      <c r="W51" s="135"/>
      <c r="X51" s="136"/>
    </row>
    <row r="52" spans="2:24" x14ac:dyDescent="0.25">
      <c r="B52" s="124"/>
      <c r="C52" s="42"/>
      <c r="D52" s="43"/>
      <c r="E52" s="45"/>
      <c r="F52" s="253" t="s">
        <v>24</v>
      </c>
      <c r="G52" s="253"/>
      <c r="H52" s="253"/>
      <c r="I52" s="253"/>
      <c r="J52" s="253"/>
      <c r="K52" s="253"/>
      <c r="L52" s="49"/>
      <c r="M52" s="43"/>
      <c r="N52" s="3"/>
      <c r="O52" s="3"/>
      <c r="P52" s="118"/>
      <c r="T52" s="241"/>
      <c r="U52" s="30"/>
      <c r="V52" s="28"/>
      <c r="W52" s="240"/>
    </row>
    <row r="53" spans="2:24" x14ac:dyDescent="0.25">
      <c r="B53" s="124"/>
      <c r="C53" s="42"/>
      <c r="D53" s="43"/>
      <c r="E53" s="45"/>
      <c r="F53" s="250" t="s">
        <v>32</v>
      </c>
      <c r="G53" s="251"/>
      <c r="H53" s="77" t="s">
        <v>42</v>
      </c>
      <c r="I53" s="78" t="s">
        <v>43</v>
      </c>
      <c r="J53" s="78" t="s">
        <v>41</v>
      </c>
      <c r="K53" s="78" t="s">
        <v>21</v>
      </c>
      <c r="L53" s="49"/>
      <c r="M53" s="43"/>
      <c r="N53" s="3"/>
      <c r="O53" s="3"/>
      <c r="P53" s="118"/>
      <c r="T53" s="241"/>
      <c r="U53" s="30"/>
      <c r="V53" s="28"/>
      <c r="W53" s="240"/>
    </row>
    <row r="54" spans="2:24" x14ac:dyDescent="0.25">
      <c r="B54" s="124"/>
      <c r="C54" s="42"/>
      <c r="D54" s="43"/>
      <c r="E54" s="45"/>
      <c r="F54" s="108" t="s">
        <v>67</v>
      </c>
      <c r="G54" s="109"/>
      <c r="H54" s="112">
        <v>736.15203599999995</v>
      </c>
      <c r="I54" s="110">
        <v>609.8325700299996</v>
      </c>
      <c r="J54" s="113">
        <f>+I54/I$65</f>
        <v>0.20517583489972077</v>
      </c>
      <c r="K54" s="111">
        <f>IFERROR(I54/H54-1," - ")</f>
        <v>-0.1715942628595819</v>
      </c>
      <c r="L54" s="49">
        <f>+K54*100</f>
        <v>-17.15942628595819</v>
      </c>
      <c r="M54" s="43"/>
      <c r="N54" s="3"/>
      <c r="O54" s="3"/>
      <c r="P54" s="118"/>
      <c r="T54" s="28"/>
      <c r="U54" s="28" t="str">
        <f t="shared" ref="U54:U62" si="19">+F54</f>
        <v>Suiza</v>
      </c>
      <c r="V54" s="37">
        <f t="shared" ref="V54:V62" si="20">+I54</f>
        <v>609.8325700299996</v>
      </c>
      <c r="W54" s="240"/>
    </row>
    <row r="55" spans="2:24" x14ac:dyDescent="0.25">
      <c r="B55" s="124"/>
      <c r="C55" s="42"/>
      <c r="D55" s="43"/>
      <c r="E55" s="45"/>
      <c r="F55" s="90" t="s">
        <v>29</v>
      </c>
      <c r="G55" s="91"/>
      <c r="H55" s="102">
        <v>517.68901447998724</v>
      </c>
      <c r="I55" s="89">
        <v>525.26808556999708</v>
      </c>
      <c r="J55" s="105">
        <f t="shared" ref="J55:J65" si="21">+I55/I$65</f>
        <v>0.176724437656225</v>
      </c>
      <c r="K55" s="103">
        <f t="shared" ref="K55:K65" si="22">IFERROR(I55/H55-1," - ")</f>
        <v>1.4640200734456155E-2</v>
      </c>
      <c r="L55" s="49">
        <f t="shared" ref="L55:L64" si="23">+K55*100</f>
        <v>1.4640200734456155</v>
      </c>
      <c r="M55" s="43"/>
      <c r="N55" s="3"/>
      <c r="O55" s="3"/>
      <c r="P55" s="118"/>
      <c r="T55" s="241"/>
      <c r="U55" s="28" t="str">
        <f t="shared" si="19"/>
        <v>Estados Unidos</v>
      </c>
      <c r="V55" s="37">
        <f t="shared" si="20"/>
        <v>525.26808556999708</v>
      </c>
      <c r="W55" s="240"/>
    </row>
    <row r="56" spans="2:24" x14ac:dyDescent="0.25">
      <c r="B56" s="124"/>
      <c r="C56" s="42"/>
      <c r="D56" s="43"/>
      <c r="E56" s="45"/>
      <c r="F56" s="90" t="s">
        <v>30</v>
      </c>
      <c r="G56" s="91"/>
      <c r="H56" s="102">
        <v>57.38154550000003</v>
      </c>
      <c r="I56" s="89">
        <v>198.31635693000015</v>
      </c>
      <c r="J56" s="105">
        <f t="shared" si="21"/>
        <v>6.6722779508779195E-2</v>
      </c>
      <c r="K56" s="103">
        <f t="shared" si="22"/>
        <v>2.4560999569103634</v>
      </c>
      <c r="L56" s="49">
        <f t="shared" si="23"/>
        <v>245.60999569103635</v>
      </c>
      <c r="M56" s="102"/>
      <c r="N56" s="102"/>
      <c r="O56" s="3"/>
      <c r="P56" s="118"/>
      <c r="T56" s="241"/>
      <c r="U56" s="28" t="str">
        <f t="shared" si="19"/>
        <v>China</v>
      </c>
      <c r="V56" s="37">
        <f t="shared" si="20"/>
        <v>198.31635693000015</v>
      </c>
      <c r="W56" s="240"/>
    </row>
    <row r="57" spans="2:24" x14ac:dyDescent="0.25">
      <c r="B57" s="124"/>
      <c r="C57" s="42"/>
      <c r="D57" s="43"/>
      <c r="E57" s="45"/>
      <c r="F57" s="90" t="s">
        <v>48</v>
      </c>
      <c r="G57" s="91"/>
      <c r="H57" s="102">
        <v>183.30858812999929</v>
      </c>
      <c r="I57" s="89">
        <v>192.09067844999907</v>
      </c>
      <c r="J57" s="105">
        <f t="shared" si="21"/>
        <v>6.4628173804317374E-2</v>
      </c>
      <c r="K57" s="103">
        <f t="shared" si="22"/>
        <v>4.7908777267825942E-2</v>
      </c>
      <c r="L57" s="49">
        <f t="shared" si="23"/>
        <v>4.7908777267825942</v>
      </c>
      <c r="M57" s="102"/>
      <c r="N57" s="102"/>
      <c r="O57" s="3"/>
      <c r="P57" s="118"/>
      <c r="T57" s="241"/>
      <c r="U57" s="28" t="str">
        <f t="shared" si="19"/>
        <v>Países Bajos</v>
      </c>
      <c r="V57" s="37">
        <f t="shared" si="20"/>
        <v>192.09067844999907</v>
      </c>
      <c r="W57" s="240"/>
    </row>
    <row r="58" spans="2:24" x14ac:dyDescent="0.25">
      <c r="B58" s="124"/>
      <c r="C58" s="42"/>
      <c r="D58" s="43"/>
      <c r="E58" s="45"/>
      <c r="F58" s="90" t="s">
        <v>63</v>
      </c>
      <c r="G58" s="91"/>
      <c r="H58" s="102">
        <v>247.30215242000014</v>
      </c>
      <c r="I58" s="89">
        <v>156.77076569000019</v>
      </c>
      <c r="J58" s="105">
        <f t="shared" si="21"/>
        <v>5.2744924294109055E-2</v>
      </c>
      <c r="K58" s="103">
        <f t="shared" si="22"/>
        <v>-0.36607601609648743</v>
      </c>
      <c r="L58" s="49">
        <f t="shared" si="23"/>
        <v>-36.607601609648746</v>
      </c>
      <c r="M58" s="102"/>
      <c r="N58" s="102"/>
      <c r="O58" s="3"/>
      <c r="P58" s="118"/>
      <c r="T58" s="28"/>
      <c r="U58" s="28" t="str">
        <f t="shared" si="19"/>
        <v>Canadá</v>
      </c>
      <c r="V58" s="37">
        <f t="shared" si="20"/>
        <v>156.77076569000019</v>
      </c>
      <c r="W58" s="240"/>
    </row>
    <row r="59" spans="2:24" x14ac:dyDescent="0.25">
      <c r="B59" s="124"/>
      <c r="C59" s="40"/>
      <c r="D59" s="41"/>
      <c r="E59" s="45"/>
      <c r="F59" s="90" t="s">
        <v>49</v>
      </c>
      <c r="G59" s="91"/>
      <c r="H59" s="102">
        <v>125.26982455999963</v>
      </c>
      <c r="I59" s="89">
        <v>146.94126630999989</v>
      </c>
      <c r="J59" s="105">
        <f t="shared" si="21"/>
        <v>4.9437826836459926E-2</v>
      </c>
      <c r="K59" s="103">
        <f t="shared" si="22"/>
        <v>0.17299810090833523</v>
      </c>
      <c r="L59" s="49">
        <f t="shared" si="23"/>
        <v>17.299810090833525</v>
      </c>
      <c r="M59" s="102"/>
      <c r="N59" s="102"/>
      <c r="O59" s="3"/>
      <c r="P59" s="118"/>
      <c r="T59" s="28"/>
      <c r="U59" s="28" t="str">
        <f t="shared" si="19"/>
        <v>España</v>
      </c>
      <c r="V59" s="37">
        <f t="shared" si="20"/>
        <v>146.94126630999989</v>
      </c>
      <c r="W59" s="240"/>
    </row>
    <row r="60" spans="2:24" x14ac:dyDescent="0.25">
      <c r="B60" s="124"/>
      <c r="C60" s="42"/>
      <c r="D60" s="43"/>
      <c r="E60" s="45"/>
      <c r="F60" s="90" t="s">
        <v>59</v>
      </c>
      <c r="G60" s="91"/>
      <c r="H60" s="102">
        <v>108.36798877999945</v>
      </c>
      <c r="I60" s="89">
        <v>139.99980331000026</v>
      </c>
      <c r="J60" s="105">
        <f t="shared" si="21"/>
        <v>4.7102398168915351E-2</v>
      </c>
      <c r="K60" s="103">
        <f t="shared" si="22"/>
        <v>0.29189260487446478</v>
      </c>
      <c r="L60" s="49">
        <f t="shared" si="23"/>
        <v>29.189260487446479</v>
      </c>
      <c r="M60" s="43"/>
      <c r="N60" s="49"/>
      <c r="O60" s="43"/>
      <c r="P60" s="118"/>
      <c r="T60" s="28"/>
      <c r="U60" s="28" t="str">
        <f t="shared" si="19"/>
        <v>Reino Unido</v>
      </c>
      <c r="V60" s="37">
        <f t="shared" si="20"/>
        <v>139.99980331000026</v>
      </c>
      <c r="W60" s="240"/>
    </row>
    <row r="61" spans="2:24" x14ac:dyDescent="0.25">
      <c r="B61" s="124"/>
      <c r="C61" s="42"/>
      <c r="D61" s="43"/>
      <c r="E61" s="45"/>
      <c r="F61" s="90" t="s">
        <v>54</v>
      </c>
      <c r="G61" s="91"/>
      <c r="H61" s="102">
        <v>49.700352999999978</v>
      </c>
      <c r="I61" s="89">
        <v>116.43489597999998</v>
      </c>
      <c r="J61" s="105">
        <f t="shared" si="21"/>
        <v>3.9174075259678948E-2</v>
      </c>
      <c r="K61" s="103">
        <f t="shared" si="22"/>
        <v>1.3427378067113533</v>
      </c>
      <c r="L61" s="49">
        <f t="shared" si="23"/>
        <v>134.27378067113534</v>
      </c>
      <c r="M61" s="43"/>
      <c r="N61" s="3"/>
      <c r="O61" s="3"/>
      <c r="P61" s="118"/>
      <c r="T61" s="28"/>
      <c r="U61" s="28" t="str">
        <f t="shared" si="19"/>
        <v>India</v>
      </c>
      <c r="V61" s="37">
        <f t="shared" si="20"/>
        <v>116.43489597999998</v>
      </c>
      <c r="W61" s="240"/>
    </row>
    <row r="62" spans="2:24" x14ac:dyDescent="0.25">
      <c r="B62" s="124"/>
      <c r="C62" s="42"/>
      <c r="D62" s="43"/>
      <c r="E62" s="45"/>
      <c r="F62" s="90" t="s">
        <v>51</v>
      </c>
      <c r="G62" s="91"/>
      <c r="H62" s="102">
        <v>39.491379790000117</v>
      </c>
      <c r="I62" s="89">
        <v>112.67052040999974</v>
      </c>
      <c r="J62" s="105">
        <f t="shared" si="21"/>
        <v>3.7907565502069716E-2</v>
      </c>
      <c r="K62" s="103">
        <f t="shared" si="22"/>
        <v>1.8530408663647102</v>
      </c>
      <c r="L62" s="49">
        <f t="shared" si="23"/>
        <v>185.30408663647103</v>
      </c>
      <c r="M62" s="43"/>
      <c r="N62" s="3"/>
      <c r="O62" s="3"/>
      <c r="P62" s="118"/>
      <c r="T62" s="28"/>
      <c r="U62" s="28" t="str">
        <f t="shared" si="19"/>
        <v>Japón</v>
      </c>
      <c r="V62" s="37">
        <f t="shared" si="20"/>
        <v>112.67052040999974</v>
      </c>
      <c r="W62" s="240"/>
    </row>
    <row r="63" spans="2:24" x14ac:dyDescent="0.25">
      <c r="B63" s="124"/>
      <c r="C63" s="42"/>
      <c r="D63" s="43"/>
      <c r="E63" s="45"/>
      <c r="F63" s="90" t="s">
        <v>93</v>
      </c>
      <c r="G63" s="91"/>
      <c r="H63" s="102">
        <v>42.823305300000008</v>
      </c>
      <c r="I63" s="89">
        <v>106.36840144999908</v>
      </c>
      <c r="J63" s="105">
        <f t="shared" si="21"/>
        <v>3.5787241690581777E-2</v>
      </c>
      <c r="K63" s="103">
        <f t="shared" si="22"/>
        <v>1.4838905055280511</v>
      </c>
      <c r="L63" s="49">
        <f t="shared" si="23"/>
        <v>148.38905055280512</v>
      </c>
      <c r="M63" s="43"/>
      <c r="N63" s="3"/>
      <c r="O63" s="3"/>
      <c r="P63" s="118"/>
      <c r="T63" s="28"/>
      <c r="U63" s="30" t="s">
        <v>33</v>
      </c>
      <c r="V63" s="37">
        <f>+I63+I64</f>
        <v>773.91869570000063</v>
      </c>
      <c r="W63" s="240"/>
    </row>
    <row r="64" spans="2:24" x14ac:dyDescent="0.25">
      <c r="B64" s="126"/>
      <c r="C64" s="44"/>
      <c r="D64" s="44"/>
      <c r="E64" s="44"/>
      <c r="F64" s="93" t="s">
        <v>33</v>
      </c>
      <c r="G64" s="94"/>
      <c r="H64" s="102">
        <f>+H65-SUM(H54:H63)</f>
        <v>650.89784012001292</v>
      </c>
      <c r="I64" s="102">
        <f>+I65-SUM(I54:I63)</f>
        <v>667.55029425000157</v>
      </c>
      <c r="J64" s="106">
        <f>+I64/I$65</f>
        <v>0.22459474237914284</v>
      </c>
      <c r="K64" s="104">
        <f t="shared" si="22"/>
        <v>2.5583821459475464E-2</v>
      </c>
      <c r="L64" s="49">
        <f t="shared" si="23"/>
        <v>2.5583821459475464</v>
      </c>
      <c r="M64" s="44"/>
      <c r="N64" s="44"/>
      <c r="O64" s="44"/>
      <c r="P64" s="118"/>
      <c r="T64" s="28"/>
      <c r="U64" s="28"/>
      <c r="V64" s="28"/>
      <c r="W64" s="240"/>
    </row>
    <row r="65" spans="2:24" x14ac:dyDescent="0.25">
      <c r="B65" s="124"/>
      <c r="C65" s="44"/>
      <c r="D65" s="44"/>
      <c r="E65" s="44"/>
      <c r="F65" s="96" t="s">
        <v>13</v>
      </c>
      <c r="G65" s="97"/>
      <c r="H65" s="88">
        <f>+H27</f>
        <v>2758.3840280799986</v>
      </c>
      <c r="I65" s="88">
        <f>+I27</f>
        <v>2972.2436383799968</v>
      </c>
      <c r="J65" s="74">
        <f t="shared" si="21"/>
        <v>1</v>
      </c>
      <c r="K65" s="98">
        <f t="shared" si="22"/>
        <v>7.7530760083778905E-2</v>
      </c>
      <c r="L65" s="44"/>
      <c r="M65" s="44"/>
      <c r="N65" s="44"/>
      <c r="O65" s="44"/>
      <c r="P65" s="118"/>
      <c r="T65" s="240"/>
      <c r="U65" s="240"/>
      <c r="V65" s="240"/>
      <c r="W65" s="240"/>
    </row>
    <row r="66" spans="2:24" x14ac:dyDescent="0.25">
      <c r="B66" s="124"/>
      <c r="C66" s="38"/>
      <c r="D66" s="38"/>
      <c r="E66" s="38"/>
      <c r="F66" s="82" t="s">
        <v>25</v>
      </c>
      <c r="G66" s="8"/>
      <c r="H66" s="32"/>
      <c r="I66" s="8"/>
      <c r="J66" s="8"/>
      <c r="K66" s="8"/>
      <c r="L66" s="38"/>
      <c r="M66" s="38"/>
      <c r="N66" s="38"/>
      <c r="O66" s="38"/>
      <c r="P66" s="118"/>
      <c r="T66" s="240"/>
      <c r="U66" s="240"/>
      <c r="V66" s="240"/>
      <c r="W66" s="240"/>
    </row>
    <row r="67" spans="2:24" x14ac:dyDescent="0.25">
      <c r="B67" s="127"/>
      <c r="C67" s="129"/>
      <c r="D67" s="129"/>
      <c r="E67" s="129"/>
      <c r="F67" s="129"/>
      <c r="G67" s="129"/>
      <c r="H67" s="129"/>
      <c r="I67" s="130"/>
      <c r="J67" s="129"/>
      <c r="K67" s="129"/>
      <c r="L67" s="129"/>
      <c r="M67" s="129"/>
      <c r="N67" s="129"/>
      <c r="O67" s="129"/>
      <c r="P67" s="119"/>
      <c r="T67" s="240"/>
      <c r="U67" s="240"/>
      <c r="V67" s="240"/>
      <c r="W67" s="240"/>
    </row>
    <row r="68" spans="2:24" x14ac:dyDescent="0.25">
      <c r="B68" s="3"/>
      <c r="C68" s="52"/>
      <c r="D68" s="52"/>
      <c r="E68" s="52"/>
      <c r="F68" s="52"/>
      <c r="G68" s="52"/>
      <c r="H68" s="52"/>
      <c r="I68" s="3"/>
      <c r="J68" s="52"/>
      <c r="K68" s="52"/>
      <c r="L68" s="52"/>
      <c r="M68" s="52"/>
      <c r="N68" s="52"/>
      <c r="O68" s="52"/>
      <c r="P68" s="3"/>
      <c r="T68" s="240"/>
      <c r="U68" s="240"/>
      <c r="V68" s="240"/>
      <c r="W68" s="240"/>
    </row>
    <row r="69" spans="2:24" x14ac:dyDescent="0.25">
      <c r="B69" s="3"/>
      <c r="C69" s="53"/>
      <c r="D69" s="49"/>
      <c r="E69" s="49"/>
      <c r="F69" s="49"/>
      <c r="G69" s="49"/>
      <c r="H69" s="49"/>
      <c r="I69" s="3"/>
      <c r="J69" s="53"/>
      <c r="K69" s="49"/>
      <c r="L69" s="49"/>
      <c r="M69" s="49"/>
      <c r="N69" s="49"/>
      <c r="O69" s="49"/>
      <c r="P69" s="3"/>
      <c r="T69" s="28"/>
      <c r="U69" s="2"/>
      <c r="V69" s="2"/>
      <c r="W69" s="30"/>
      <c r="X69" s="134"/>
    </row>
    <row r="70" spans="2:24" x14ac:dyDescent="0.25">
      <c r="B70" s="174" t="s">
        <v>36</v>
      </c>
      <c r="C70" s="9"/>
      <c r="D70" s="9"/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22"/>
      <c r="T70" s="28"/>
      <c r="U70" s="2"/>
      <c r="V70" s="2"/>
      <c r="W70" s="30"/>
      <c r="X70" s="134"/>
    </row>
    <row r="71" spans="2:24" ht="15" customHeight="1" x14ac:dyDescent="0.25">
      <c r="B71" s="20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3"/>
      <c r="T71" s="28"/>
      <c r="U71" s="2"/>
      <c r="V71" s="2"/>
      <c r="W71" s="30"/>
      <c r="X71" s="134"/>
    </row>
    <row r="72" spans="2:24" x14ac:dyDescent="0.25">
      <c r="B72" s="20"/>
      <c r="C72" s="252" t="s">
        <v>39</v>
      </c>
      <c r="D72" s="252"/>
      <c r="E72" s="252"/>
      <c r="F72" s="252"/>
      <c r="G72" s="252"/>
      <c r="H72" s="252"/>
      <c r="I72" s="148"/>
      <c r="J72" s="252" t="s">
        <v>40</v>
      </c>
      <c r="K72" s="252"/>
      <c r="L72" s="252"/>
      <c r="M72" s="252"/>
      <c r="N72" s="252"/>
      <c r="O72" s="252"/>
      <c r="P72" s="23"/>
      <c r="T72" s="28"/>
      <c r="U72" s="2"/>
      <c r="V72" s="2"/>
      <c r="W72" s="30"/>
      <c r="X72" s="134"/>
    </row>
    <row r="73" spans="2:24" x14ac:dyDescent="0.25">
      <c r="B73" s="20"/>
      <c r="C73" s="253" t="s">
        <v>24</v>
      </c>
      <c r="D73" s="253"/>
      <c r="E73" s="253"/>
      <c r="F73" s="253"/>
      <c r="G73" s="253"/>
      <c r="H73" s="253"/>
      <c r="I73" s="8"/>
      <c r="J73" s="253" t="s">
        <v>24</v>
      </c>
      <c r="K73" s="253"/>
      <c r="L73" s="253"/>
      <c r="M73" s="253"/>
      <c r="N73" s="253"/>
      <c r="O73" s="253"/>
      <c r="P73" s="23"/>
      <c r="T73" s="28"/>
      <c r="U73" s="2"/>
      <c r="V73" s="2"/>
      <c r="W73" s="30"/>
      <c r="X73" s="134"/>
    </row>
    <row r="74" spans="2:24" x14ac:dyDescent="0.25">
      <c r="B74" s="20"/>
      <c r="C74" s="250" t="s">
        <v>12</v>
      </c>
      <c r="D74" s="251"/>
      <c r="E74" s="77" t="s">
        <v>42</v>
      </c>
      <c r="F74" s="78" t="s">
        <v>43</v>
      </c>
      <c r="G74" s="78" t="s">
        <v>41</v>
      </c>
      <c r="H74" s="78" t="s">
        <v>21</v>
      </c>
      <c r="I74" s="8"/>
      <c r="J74" s="250" t="s">
        <v>12</v>
      </c>
      <c r="K74" s="251"/>
      <c r="L74" s="77" t="s">
        <v>42</v>
      </c>
      <c r="M74" s="78" t="s">
        <v>43</v>
      </c>
      <c r="N74" s="78" t="s">
        <v>20</v>
      </c>
      <c r="O74" s="78" t="s">
        <v>21</v>
      </c>
      <c r="P74" s="23"/>
      <c r="T74" s="28"/>
      <c r="U74" s="30"/>
      <c r="V74" s="30"/>
      <c r="W74" s="30"/>
      <c r="X74" s="134"/>
    </row>
    <row r="75" spans="2:24" x14ac:dyDescent="0.25">
      <c r="B75" s="20"/>
      <c r="C75" s="224" t="s">
        <v>4</v>
      </c>
      <c r="D75" s="225"/>
      <c r="E75" s="226">
        <v>676.64272560000086</v>
      </c>
      <c r="F75" s="226">
        <v>778.10057054999982</v>
      </c>
      <c r="G75" s="227">
        <f>+F75/F$95</f>
        <v>0.59739241877889371</v>
      </c>
      <c r="H75" s="228">
        <f>IFERROR(F75/E75-1," - ")</f>
        <v>0.14994300701309249</v>
      </c>
      <c r="I75" s="8"/>
      <c r="J75" s="229" t="s">
        <v>156</v>
      </c>
      <c r="K75" s="230"/>
      <c r="L75" s="231">
        <v>76.522266999999957</v>
      </c>
      <c r="M75" s="231">
        <v>74.079223979999995</v>
      </c>
      <c r="N75" s="227">
        <f>+M75/M$95</f>
        <v>4.4365491446509642E-2</v>
      </c>
      <c r="O75" s="233">
        <f>IFERROR(M75/L75-1," - ")</f>
        <v>-3.1925910140638725E-2</v>
      </c>
      <c r="P75" s="138"/>
      <c r="T75" s="28"/>
      <c r="U75" s="30"/>
      <c r="V75" s="30"/>
      <c r="W75" s="30"/>
      <c r="X75" s="134"/>
    </row>
    <row r="76" spans="2:24" x14ac:dyDescent="0.25">
      <c r="B76" s="20"/>
      <c r="C76" s="211" t="s">
        <v>112</v>
      </c>
      <c r="D76" s="99"/>
      <c r="E76" s="204">
        <v>117.23430110000037</v>
      </c>
      <c r="F76" s="204">
        <v>215.82084826999898</v>
      </c>
      <c r="G76" s="205">
        <f t="shared" ref="G76:G95" si="24">+F76/F$95</f>
        <v>0.16569803885350376</v>
      </c>
      <c r="H76" s="206">
        <f t="shared" ref="H76:H94" si="25">IFERROR(F76/E76-1," - ")</f>
        <v>0.84093602507942355</v>
      </c>
      <c r="I76" s="3"/>
      <c r="J76" s="182" t="s">
        <v>157</v>
      </c>
      <c r="K76" s="162"/>
      <c r="L76" s="102">
        <v>59.751575999999957</v>
      </c>
      <c r="M76" s="102">
        <v>52.688980529999995</v>
      </c>
      <c r="N76" s="205">
        <f t="shared" ref="N76:N95" si="26">+M76/M$95</f>
        <v>3.1555035129149422E-2</v>
      </c>
      <c r="O76" s="92">
        <f t="shared" ref="O76:O94" si="27">IFERROR(M76/L76-1," - ")</f>
        <v>-0.11819931695190711</v>
      </c>
      <c r="P76" s="138"/>
      <c r="U76" s="133"/>
      <c r="V76" s="133"/>
      <c r="W76" s="133"/>
      <c r="X76" s="134"/>
    </row>
    <row r="77" spans="2:24" x14ac:dyDescent="0.25">
      <c r="B77" s="20"/>
      <c r="C77" s="211" t="s">
        <v>97</v>
      </c>
      <c r="D77" s="99"/>
      <c r="E77" s="204">
        <v>93.382470300001174</v>
      </c>
      <c r="F77" s="204">
        <v>92.609945240002119</v>
      </c>
      <c r="G77" s="205">
        <f t="shared" si="24"/>
        <v>7.1101964558128644E-2</v>
      </c>
      <c r="H77" s="206">
        <f t="shared" si="25"/>
        <v>-8.2726989071635337E-3</v>
      </c>
      <c r="I77" s="3"/>
      <c r="J77" s="182" t="s">
        <v>158</v>
      </c>
      <c r="K77" s="101"/>
      <c r="L77" s="102">
        <v>14.725803000000004</v>
      </c>
      <c r="M77" s="102">
        <v>20.139124330000008</v>
      </c>
      <c r="N77" s="205">
        <f t="shared" si="26"/>
        <v>1.2061170463179165E-2</v>
      </c>
      <c r="O77" s="92">
        <f t="shared" si="27"/>
        <v>0.36760788732539762</v>
      </c>
      <c r="P77" s="138"/>
      <c r="U77" s="133"/>
      <c r="V77" s="133"/>
      <c r="W77" s="133"/>
      <c r="X77" s="134"/>
    </row>
    <row r="78" spans="2:24" x14ac:dyDescent="0.25">
      <c r="B78" s="20"/>
      <c r="C78" s="211" t="s">
        <v>113</v>
      </c>
      <c r="D78" s="99"/>
      <c r="E78" s="204">
        <v>50.013053999999883</v>
      </c>
      <c r="F78" s="204">
        <v>77.568699229999766</v>
      </c>
      <c r="G78" s="205">
        <f t="shared" si="24"/>
        <v>5.955393763789097E-2</v>
      </c>
      <c r="H78" s="206">
        <f t="shared" si="25"/>
        <v>0.55096905759844117</v>
      </c>
      <c r="I78" s="3"/>
      <c r="J78" s="182" t="s">
        <v>165</v>
      </c>
      <c r="K78" s="101"/>
      <c r="L78" s="102">
        <v>0.63473099999999971</v>
      </c>
      <c r="M78" s="102">
        <v>0.77093828000000042</v>
      </c>
      <c r="N78" s="205">
        <f t="shared" si="26"/>
        <v>4.6170915176380712E-4</v>
      </c>
      <c r="O78" s="92">
        <f t="shared" si="27"/>
        <v>0.21459055883516132</v>
      </c>
      <c r="P78" s="143"/>
      <c r="U78" s="133"/>
      <c r="V78" s="133"/>
      <c r="W78" s="133"/>
      <c r="X78" s="134"/>
    </row>
    <row r="79" spans="2:24" x14ac:dyDescent="0.25">
      <c r="B79" s="20"/>
      <c r="C79" s="211" t="s">
        <v>96</v>
      </c>
      <c r="D79" s="99"/>
      <c r="E79" s="204">
        <v>76.977337999999193</v>
      </c>
      <c r="F79" s="204">
        <v>75.55096672999872</v>
      </c>
      <c r="G79" s="205">
        <f t="shared" si="24"/>
        <v>5.8004808715170365E-2</v>
      </c>
      <c r="H79" s="206">
        <f t="shared" si="25"/>
        <v>-1.8529755731491848E-2</v>
      </c>
      <c r="I79" s="3"/>
      <c r="J79" s="182" t="s">
        <v>164</v>
      </c>
      <c r="K79" s="101"/>
      <c r="L79" s="102">
        <v>1.2328410000000001</v>
      </c>
      <c r="M79" s="102">
        <v>0.48018084</v>
      </c>
      <c r="N79" s="205">
        <f t="shared" si="26"/>
        <v>2.8757670241725739E-4</v>
      </c>
      <c r="O79" s="92">
        <f t="shared" si="27"/>
        <v>-0.61050870306876559</v>
      </c>
      <c r="P79" s="143"/>
      <c r="T79" s="137"/>
      <c r="U79" s="133"/>
      <c r="V79" s="133"/>
      <c r="W79" s="133"/>
      <c r="X79" s="134"/>
    </row>
    <row r="80" spans="2:24" x14ac:dyDescent="0.25">
      <c r="B80" s="20"/>
      <c r="C80" s="211" t="s">
        <v>116</v>
      </c>
      <c r="D80" s="99"/>
      <c r="E80" s="204">
        <v>47.835699100000028</v>
      </c>
      <c r="F80" s="204">
        <v>53.168855309999877</v>
      </c>
      <c r="G80" s="205">
        <f t="shared" si="24"/>
        <v>4.0820778546524432E-2</v>
      </c>
      <c r="H80" s="206">
        <f t="shared" si="25"/>
        <v>0.1114890408280842</v>
      </c>
      <c r="I80" s="3"/>
      <c r="J80" s="234" t="s">
        <v>16</v>
      </c>
      <c r="K80" s="235"/>
      <c r="L80" s="236">
        <v>1345.250027999999</v>
      </c>
      <c r="M80" s="236">
        <v>1211.1571984500001</v>
      </c>
      <c r="N80" s="222">
        <f t="shared" si="26"/>
        <v>0.7253529591875737</v>
      </c>
      <c r="O80" s="238">
        <f t="shared" si="27"/>
        <v>-9.9678741318709685E-2</v>
      </c>
      <c r="P80" s="138"/>
    </row>
    <row r="81" spans="2:16" x14ac:dyDescent="0.25">
      <c r="B81" s="20"/>
      <c r="C81" s="211" t="s">
        <v>114</v>
      </c>
      <c r="D81" s="99"/>
      <c r="E81" s="204">
        <v>51.715548149999961</v>
      </c>
      <c r="F81" s="204">
        <v>37.861519269999981</v>
      </c>
      <c r="G81" s="205">
        <f t="shared" si="24"/>
        <v>2.9068459054542702E-2</v>
      </c>
      <c r="H81" s="206">
        <f t="shared" si="25"/>
        <v>-0.2678890464395085</v>
      </c>
      <c r="I81" s="3"/>
      <c r="J81" s="182" t="s">
        <v>160</v>
      </c>
      <c r="K81" s="101"/>
      <c r="L81" s="102">
        <v>1205.1417729999994</v>
      </c>
      <c r="M81" s="102">
        <v>1029.92391645</v>
      </c>
      <c r="N81" s="205">
        <f t="shared" si="26"/>
        <v>0.61681370633896582</v>
      </c>
      <c r="O81" s="92">
        <f t="shared" si="27"/>
        <v>-0.1453919036544753</v>
      </c>
      <c r="P81" s="138"/>
    </row>
    <row r="82" spans="2:16" x14ac:dyDescent="0.25">
      <c r="B82" s="20"/>
      <c r="C82" s="211" t="s">
        <v>115</v>
      </c>
      <c r="D82" s="99"/>
      <c r="E82" s="204">
        <v>37.181800650000142</v>
      </c>
      <c r="F82" s="204">
        <v>36.308516720000036</v>
      </c>
      <c r="G82" s="205">
        <f t="shared" si="24"/>
        <v>2.7876129958756952E-2</v>
      </c>
      <c r="H82" s="206">
        <f t="shared" si="25"/>
        <v>-2.3486864937513507E-2</v>
      </c>
      <c r="I82" s="3"/>
      <c r="J82" s="182" t="s">
        <v>161</v>
      </c>
      <c r="K82" s="101"/>
      <c r="L82" s="102">
        <v>126.902895</v>
      </c>
      <c r="M82" s="102">
        <v>172.72558116999994</v>
      </c>
      <c r="N82" s="205">
        <f t="shared" si="26"/>
        <v>0.10344405465235329</v>
      </c>
      <c r="O82" s="92">
        <f t="shared" si="27"/>
        <v>0.36108464011006158</v>
      </c>
      <c r="P82" s="143"/>
    </row>
    <row r="83" spans="2:16" x14ac:dyDescent="0.25">
      <c r="B83" s="20"/>
      <c r="C83" s="211" t="s">
        <v>126</v>
      </c>
      <c r="D83" s="99"/>
      <c r="E83" s="204">
        <v>8.671671500000004</v>
      </c>
      <c r="F83" s="204">
        <v>27.871296439999981</v>
      </c>
      <c r="G83" s="205">
        <f t="shared" si="24"/>
        <v>2.1398392219435139E-2</v>
      </c>
      <c r="H83" s="206">
        <f t="shared" si="25"/>
        <v>2.2140627605646692</v>
      </c>
      <c r="I83" s="3"/>
      <c r="J83" s="182" t="s">
        <v>166</v>
      </c>
      <c r="K83" s="101"/>
      <c r="L83" s="102"/>
      <c r="M83" s="102">
        <v>3.64316146</v>
      </c>
      <c r="N83" s="205">
        <f t="shared" si="26"/>
        <v>2.181862064801338E-3</v>
      </c>
      <c r="O83" s="92" t="str">
        <f t="shared" si="27"/>
        <v xml:space="preserve"> - </v>
      </c>
      <c r="P83" s="143"/>
    </row>
    <row r="84" spans="2:16" x14ac:dyDescent="0.25">
      <c r="B84" s="20"/>
      <c r="C84" s="211" t="s">
        <v>120</v>
      </c>
      <c r="D84" s="99"/>
      <c r="E84" s="204">
        <v>30.997203330000026</v>
      </c>
      <c r="F84" s="204">
        <v>25.002796840000013</v>
      </c>
      <c r="G84" s="205">
        <f t="shared" si="24"/>
        <v>1.9196080617094328E-2</v>
      </c>
      <c r="H84" s="206">
        <f t="shared" si="25"/>
        <v>-0.19338539758515716</v>
      </c>
      <c r="I84" s="3"/>
      <c r="J84" s="182" t="s">
        <v>167</v>
      </c>
      <c r="K84" s="101"/>
      <c r="L84" s="102"/>
      <c r="M84" s="102">
        <v>2.10911421</v>
      </c>
      <c r="N84" s="205">
        <f t="shared" si="26"/>
        <v>1.2631326762916632E-3</v>
      </c>
      <c r="O84" s="92" t="str">
        <f t="shared" si="27"/>
        <v xml:space="preserve"> - </v>
      </c>
      <c r="P84" s="143"/>
    </row>
    <row r="85" spans="2:16" x14ac:dyDescent="0.25">
      <c r="B85" s="20"/>
      <c r="C85" s="211" t="s">
        <v>118</v>
      </c>
      <c r="D85" s="99"/>
      <c r="E85" s="204">
        <v>12.241379700000001</v>
      </c>
      <c r="F85" s="204">
        <v>16.582838600000013</v>
      </c>
      <c r="G85" s="205">
        <f t="shared" si="24"/>
        <v>1.2731595935563491E-2</v>
      </c>
      <c r="H85" s="206">
        <f t="shared" si="25"/>
        <v>0.35465437772508701</v>
      </c>
      <c r="I85" s="3"/>
      <c r="J85" s="182" t="s">
        <v>168</v>
      </c>
      <c r="K85" s="101"/>
      <c r="L85" s="102">
        <v>1.0627219999999999</v>
      </c>
      <c r="M85" s="102">
        <v>1.1272392199999999</v>
      </c>
      <c r="N85" s="205">
        <f t="shared" si="26"/>
        <v>6.75095111506326E-4</v>
      </c>
      <c r="O85" s="92">
        <f t="shared" si="27"/>
        <v>6.0709404717320226E-2</v>
      </c>
      <c r="P85" s="143"/>
    </row>
    <row r="86" spans="2:16" x14ac:dyDescent="0.25">
      <c r="B86" s="20"/>
      <c r="C86" s="211" t="s">
        <v>130</v>
      </c>
      <c r="D86" s="99"/>
      <c r="E86" s="204">
        <v>17.954091999999999</v>
      </c>
      <c r="F86" s="204">
        <v>15.265004530000011</v>
      </c>
      <c r="G86" s="205">
        <f t="shared" si="24"/>
        <v>1.1719819164766295E-2</v>
      </c>
      <c r="H86" s="206">
        <f t="shared" si="25"/>
        <v>-0.14977574304509456</v>
      </c>
      <c r="I86" s="3"/>
      <c r="J86" s="182" t="s">
        <v>169</v>
      </c>
      <c r="K86" s="101"/>
      <c r="L86" s="102">
        <v>2.8487889999999996</v>
      </c>
      <c r="M86" s="102">
        <v>0.49069009000000002</v>
      </c>
      <c r="N86" s="205">
        <f t="shared" si="26"/>
        <v>2.9387061339437712E-4</v>
      </c>
      <c r="O86" s="92">
        <f t="shared" si="27"/>
        <v>-0.82775484951675948</v>
      </c>
      <c r="P86" s="143"/>
    </row>
    <row r="87" spans="2:16" x14ac:dyDescent="0.25">
      <c r="B87" s="20"/>
      <c r="C87" s="211" t="s">
        <v>117</v>
      </c>
      <c r="D87" s="99"/>
      <c r="E87" s="204">
        <v>10.219877699999993</v>
      </c>
      <c r="F87" s="204">
        <v>13.485564980000001</v>
      </c>
      <c r="G87" s="205">
        <f t="shared" si="24"/>
        <v>1.0353641401789031E-2</v>
      </c>
      <c r="H87" s="206">
        <f t="shared" si="25"/>
        <v>0.31954269668021684</v>
      </c>
      <c r="I87" s="3"/>
      <c r="J87" s="234" t="s">
        <v>17</v>
      </c>
      <c r="K87" s="235"/>
      <c r="L87" s="236">
        <v>90.060809800000101</v>
      </c>
      <c r="M87" s="236">
        <v>193.4342101899999</v>
      </c>
      <c r="N87" s="222">
        <f t="shared" si="26"/>
        <v>0.11584629720154352</v>
      </c>
      <c r="O87" s="238">
        <f t="shared" si="27"/>
        <v>1.1478177979918596</v>
      </c>
      <c r="P87" s="143"/>
    </row>
    <row r="88" spans="2:16" x14ac:dyDescent="0.25">
      <c r="B88" s="20"/>
      <c r="C88" s="211" t="s">
        <v>125</v>
      </c>
      <c r="D88" s="99"/>
      <c r="E88" s="204">
        <v>5.8994703000000026</v>
      </c>
      <c r="F88" s="204">
        <v>11.623224140000017</v>
      </c>
      <c r="G88" s="205">
        <f t="shared" si="24"/>
        <v>8.9238155655068339E-3</v>
      </c>
      <c r="H88" s="206">
        <f t="shared" si="25"/>
        <v>0.97021487505412352</v>
      </c>
      <c r="I88" s="3"/>
      <c r="J88" s="182" t="s">
        <v>147</v>
      </c>
      <c r="K88" s="101"/>
      <c r="L88" s="102">
        <v>35.802764000000018</v>
      </c>
      <c r="M88" s="102">
        <v>132.51547129999986</v>
      </c>
      <c r="N88" s="205">
        <f t="shared" si="26"/>
        <v>7.936252153610017E-2</v>
      </c>
      <c r="O88" s="92">
        <f t="shared" si="27"/>
        <v>2.7012637152818648</v>
      </c>
      <c r="P88" s="143"/>
    </row>
    <row r="89" spans="2:16" x14ac:dyDescent="0.25">
      <c r="B89" s="20"/>
      <c r="C89" s="211" t="s">
        <v>119</v>
      </c>
      <c r="D89" s="99"/>
      <c r="E89" s="204">
        <v>19.578186000000009</v>
      </c>
      <c r="F89" s="204">
        <v>11.518746599999997</v>
      </c>
      <c r="G89" s="205">
        <f t="shared" si="24"/>
        <v>8.8436021680477327E-3</v>
      </c>
      <c r="H89" s="206">
        <f t="shared" si="25"/>
        <v>-0.4116540419015331</v>
      </c>
      <c r="I89" s="3"/>
      <c r="J89" s="182" t="s">
        <v>162</v>
      </c>
      <c r="K89" s="101"/>
      <c r="L89" s="102">
        <v>54.25804580000009</v>
      </c>
      <c r="M89" s="102">
        <v>60.918738890000043</v>
      </c>
      <c r="N89" s="205">
        <f t="shared" si="26"/>
        <v>3.6483775665443349E-2</v>
      </c>
      <c r="O89" s="92">
        <f t="shared" si="27"/>
        <v>0.12275954638233477</v>
      </c>
      <c r="P89" s="143"/>
    </row>
    <row r="90" spans="2:16" x14ac:dyDescent="0.25">
      <c r="B90" s="20"/>
      <c r="C90" s="217" t="s">
        <v>138</v>
      </c>
      <c r="D90" s="218"/>
      <c r="E90" s="219">
        <v>246.91863022000001</v>
      </c>
      <c r="F90" s="219">
        <v>382.87821974999991</v>
      </c>
      <c r="G90" s="222">
        <f t="shared" si="24"/>
        <v>0.29395756082344554</v>
      </c>
      <c r="H90" s="223">
        <f t="shared" si="25"/>
        <v>0.55062507599715094</v>
      </c>
      <c r="I90" s="3"/>
      <c r="J90" s="234" t="s">
        <v>19</v>
      </c>
      <c r="K90" s="239"/>
      <c r="L90" s="236">
        <v>114.29924299999999</v>
      </c>
      <c r="M90" s="236">
        <v>191.07811950000001</v>
      </c>
      <c r="N90" s="222">
        <f t="shared" si="26"/>
        <v>0.11443525216437343</v>
      </c>
      <c r="O90" s="238">
        <f t="shared" si="27"/>
        <v>0.67173565182754569</v>
      </c>
      <c r="P90" s="23"/>
    </row>
    <row r="91" spans="2:16" x14ac:dyDescent="0.25">
      <c r="B91" s="20"/>
      <c r="C91" s="211" t="s">
        <v>141</v>
      </c>
      <c r="D91" s="99"/>
      <c r="E91" s="204">
        <v>73.628138600000057</v>
      </c>
      <c r="F91" s="204">
        <v>110.71349047000008</v>
      </c>
      <c r="G91" s="205">
        <f t="shared" si="24"/>
        <v>8.500109416007337E-2</v>
      </c>
      <c r="H91" s="206">
        <f t="shared" si="25"/>
        <v>0.50368449583485742</v>
      </c>
      <c r="I91" s="3"/>
      <c r="J91" s="182" t="s">
        <v>170</v>
      </c>
      <c r="K91" s="182"/>
      <c r="L91" s="102">
        <v>58.054323999999987</v>
      </c>
      <c r="M91" s="102">
        <v>76.983910319999993</v>
      </c>
      <c r="N91" s="205">
        <f t="shared" si="26"/>
        <v>4.6105086302509424E-2</v>
      </c>
      <c r="O91" s="92">
        <f t="shared" si="27"/>
        <v>0.32606677704144849</v>
      </c>
      <c r="P91" s="23"/>
    </row>
    <row r="92" spans="2:16" x14ac:dyDescent="0.25">
      <c r="B92" s="124"/>
      <c r="C92" s="211" t="s">
        <v>139</v>
      </c>
      <c r="D92" s="99"/>
      <c r="E92" s="204">
        <v>57.25931470999997</v>
      </c>
      <c r="F92" s="204">
        <v>106.29529195999997</v>
      </c>
      <c r="G92" s="207">
        <f t="shared" si="24"/>
        <v>8.1608989855781952E-2</v>
      </c>
      <c r="H92" s="208">
        <f t="shared" si="25"/>
        <v>0.85638428434485236</v>
      </c>
      <c r="I92" s="8"/>
      <c r="J92" s="182" t="s">
        <v>171</v>
      </c>
      <c r="K92" s="99"/>
      <c r="L92" s="25">
        <v>8.5583580000000037</v>
      </c>
      <c r="M92" s="25">
        <v>61.634841390000027</v>
      </c>
      <c r="N92" s="207">
        <f t="shared" si="26"/>
        <v>3.6912644079982238E-2</v>
      </c>
      <c r="O92" s="86">
        <f t="shared" si="27"/>
        <v>6.2017133882457358</v>
      </c>
      <c r="P92" s="118"/>
    </row>
    <row r="93" spans="2:16" x14ac:dyDescent="0.25">
      <c r="B93" s="124"/>
      <c r="C93" s="211" t="s">
        <v>140</v>
      </c>
      <c r="D93" s="99"/>
      <c r="E93" s="204">
        <v>33.4120037</v>
      </c>
      <c r="F93" s="204">
        <v>91.725504289999961</v>
      </c>
      <c r="G93" s="207">
        <f t="shared" si="24"/>
        <v>7.0422928533241239E-2</v>
      </c>
      <c r="H93" s="208">
        <f t="shared" si="25"/>
        <v>1.7452859491333039</v>
      </c>
      <c r="I93" s="8"/>
      <c r="J93" s="182" t="s">
        <v>172</v>
      </c>
      <c r="K93" s="99"/>
      <c r="L93" s="25">
        <v>25.479840000000003</v>
      </c>
      <c r="M93" s="25">
        <v>34.812273269999999</v>
      </c>
      <c r="N93" s="207">
        <f t="shared" si="26"/>
        <v>2.0848809274928656E-2</v>
      </c>
      <c r="O93" s="86">
        <f t="shared" si="27"/>
        <v>0.36626734194563215</v>
      </c>
      <c r="P93" s="118"/>
    </row>
    <row r="94" spans="2:16" x14ac:dyDescent="0.25">
      <c r="B94" s="124"/>
      <c r="C94" s="211" t="s">
        <v>142</v>
      </c>
      <c r="D94" s="99"/>
      <c r="E94" s="204">
        <v>8.1621655000000004</v>
      </c>
      <c r="F94" s="204">
        <v>11.378770910000005</v>
      </c>
      <c r="G94" s="209">
        <f t="shared" si="24"/>
        <v>8.7361348056215204E-3</v>
      </c>
      <c r="H94" s="210">
        <f t="shared" si="25"/>
        <v>0.39408725662325828</v>
      </c>
      <c r="I94" s="8"/>
      <c r="J94" s="182" t="s">
        <v>173</v>
      </c>
      <c r="K94" s="100"/>
      <c r="L94" s="62">
        <v>14.359810999999995</v>
      </c>
      <c r="M94" s="62">
        <v>13.565844770000009</v>
      </c>
      <c r="N94" s="209">
        <f t="shared" si="26"/>
        <v>8.1244826521212309E-3</v>
      </c>
      <c r="O94" s="87">
        <f t="shared" si="27"/>
        <v>-5.5290855151226337E-2</v>
      </c>
      <c r="P94" s="118"/>
    </row>
    <row r="95" spans="2:16" x14ac:dyDescent="0.25">
      <c r="B95" s="124"/>
      <c r="C95" s="96" t="s">
        <v>3</v>
      </c>
      <c r="D95" s="97"/>
      <c r="E95" s="88">
        <f>+H12</f>
        <v>1132.2516802799992</v>
      </c>
      <c r="F95" s="88">
        <f>+I12</f>
        <v>1302.4948862599972</v>
      </c>
      <c r="G95" s="74">
        <f t="shared" si="24"/>
        <v>1</v>
      </c>
      <c r="H95" s="98">
        <f t="shared" ref="H95" si="28">IFERROR(F95/E95-1," - ")</f>
        <v>0.15035809524071353</v>
      </c>
      <c r="I95" s="8"/>
      <c r="J95" s="96" t="s">
        <v>14</v>
      </c>
      <c r="K95" s="97"/>
      <c r="L95" s="88">
        <f>+H22</f>
        <v>1626.1323477999993</v>
      </c>
      <c r="M95" s="88">
        <f>+I22</f>
        <v>1669.7487521199996</v>
      </c>
      <c r="N95" s="74">
        <f t="shared" si="26"/>
        <v>1</v>
      </c>
      <c r="O95" s="98">
        <f t="shared" ref="O95" si="29">IFERROR(M95/L95-1," - ")</f>
        <v>2.6822173717292452E-2</v>
      </c>
      <c r="P95" s="118"/>
    </row>
    <row r="96" spans="2:16" x14ac:dyDescent="0.25">
      <c r="B96" s="124"/>
      <c r="C96" s="82" t="s">
        <v>25</v>
      </c>
      <c r="D96" s="8"/>
      <c r="E96" s="32"/>
      <c r="F96" s="8"/>
      <c r="G96" s="8"/>
      <c r="H96" s="8"/>
      <c r="I96" s="8"/>
      <c r="J96" s="82" t="s">
        <v>25</v>
      </c>
      <c r="K96" s="8"/>
      <c r="L96" s="8"/>
      <c r="M96" s="8"/>
      <c r="N96" s="8"/>
      <c r="O96" s="8"/>
      <c r="P96" s="118"/>
    </row>
    <row r="97" spans="2:16" x14ac:dyDescent="0.25">
      <c r="B97" s="124"/>
      <c r="C97" s="139"/>
      <c r="D97" s="140"/>
      <c r="E97" s="139"/>
      <c r="F97" s="139"/>
      <c r="G97" s="140"/>
      <c r="H97" s="3"/>
      <c r="I97" s="3"/>
      <c r="J97" s="3"/>
      <c r="K97" s="3"/>
      <c r="L97" s="3"/>
      <c r="M97" s="3"/>
      <c r="N97" s="3"/>
      <c r="O97" s="3"/>
      <c r="P97" s="118"/>
    </row>
    <row r="98" spans="2:16" x14ac:dyDescent="0.25">
      <c r="B98" s="127"/>
      <c r="C98" s="175"/>
      <c r="D98" s="176"/>
      <c r="E98" s="175"/>
      <c r="F98" s="175"/>
      <c r="G98" s="176"/>
      <c r="H98" s="130"/>
      <c r="I98" s="130"/>
      <c r="J98" s="130"/>
      <c r="K98" s="130"/>
      <c r="L98" s="130"/>
      <c r="M98" s="130"/>
      <c r="N98" s="130"/>
      <c r="O98" s="130"/>
      <c r="P98" s="119"/>
    </row>
    <row r="99" spans="2:16" x14ac:dyDescent="0.25">
      <c r="B99" s="3"/>
      <c r="C99" s="139"/>
      <c r="D99" s="140"/>
      <c r="E99" s="139"/>
      <c r="F99" s="139"/>
      <c r="G99" s="140"/>
      <c r="H99" s="3"/>
      <c r="I99" s="3"/>
      <c r="J99" s="3"/>
      <c r="K99" s="3"/>
      <c r="L99" s="43"/>
      <c r="M99" s="3"/>
      <c r="N99" s="3"/>
      <c r="O99" s="3"/>
      <c r="P99" s="3"/>
    </row>
    <row r="100" spans="2:16" x14ac:dyDescent="0.25">
      <c r="B100" s="3"/>
      <c r="C100" s="139"/>
      <c r="D100" s="140"/>
      <c r="E100" s="139"/>
      <c r="F100" s="139"/>
      <c r="G100" s="140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25">
      <c r="B101" s="3"/>
      <c r="C101" s="139"/>
      <c r="D101" s="140"/>
      <c r="E101" s="139"/>
      <c r="F101" s="139"/>
      <c r="G101" s="140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B102" s="3"/>
      <c r="C102" s="139"/>
      <c r="D102" s="140"/>
      <c r="E102" s="139"/>
      <c r="F102" s="139"/>
      <c r="G102" s="140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5">
      <c r="B103" s="3"/>
      <c r="C103" s="139"/>
      <c r="D103" s="140"/>
      <c r="E103" s="139"/>
      <c r="F103" s="139"/>
      <c r="G103" s="140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5">
      <c r="B104" s="3"/>
      <c r="C104" s="139"/>
      <c r="D104" s="140"/>
      <c r="E104" s="139"/>
      <c r="F104" s="139"/>
      <c r="G104" s="140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139"/>
      <c r="D105" s="140"/>
      <c r="E105" s="139"/>
      <c r="F105" s="139"/>
      <c r="G105" s="140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139"/>
      <c r="D106" s="140"/>
      <c r="E106" s="139"/>
      <c r="F106" s="139"/>
      <c r="G106" s="140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139"/>
      <c r="D107" s="140"/>
      <c r="E107" s="139"/>
      <c r="F107" s="139"/>
      <c r="G107" s="139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</sheetData>
  <sortState ref="F38:L42">
    <sortCondition descending="1" ref="I38:I42"/>
  </sortState>
  <mergeCells count="21">
    <mergeCell ref="C74:D74"/>
    <mergeCell ref="J74:K74"/>
    <mergeCell ref="C71:O71"/>
    <mergeCell ref="C72:H72"/>
    <mergeCell ref="J72:O72"/>
    <mergeCell ref="C73:H73"/>
    <mergeCell ref="J73:O73"/>
    <mergeCell ref="F51:K51"/>
    <mergeCell ref="F52:K52"/>
    <mergeCell ref="F53:G53"/>
    <mergeCell ref="C33:O34"/>
    <mergeCell ref="F35:L35"/>
    <mergeCell ref="F36:L36"/>
    <mergeCell ref="F37:G37"/>
    <mergeCell ref="C49:O50"/>
    <mergeCell ref="F28:L28"/>
    <mergeCell ref="B1:P1"/>
    <mergeCell ref="C7:O8"/>
    <mergeCell ref="F9:L9"/>
    <mergeCell ref="F10:L10"/>
    <mergeCell ref="F11:G11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23509095-6537-4C66-B56E-74D91E35862C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L54:L64</xm:sqref>
        </x14:conditionalFormatting>
        <x14:conditionalFormatting xmlns:xm="http://schemas.microsoft.com/office/excel/2006/main">
          <x14:cfRule type="iconSet" priority="16" id="{3C27E398-ABB3-4DC0-8676-CB8FA6D04FA8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M12:M16</xm:sqref>
        </x14:conditionalFormatting>
        <x14:conditionalFormatting xmlns:xm="http://schemas.microsoft.com/office/excel/2006/main">
          <x14:cfRule type="iconSet" priority="15" id="{D045B136-74EB-4C75-9293-82F99CFB6CBE}">
            <x14:iconSet iconSet="4Arrows" showValue="0" custom="1">
              <x14:cfvo type="percent">
                <xm:f>0</xm:f>
              </x14:cfvo>
              <x14:cfvo type="num">
                <xm:f>-1100000000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M17:M26</xm:sqref>
        </x14:conditionalFormatting>
        <x14:conditionalFormatting xmlns:xm="http://schemas.microsoft.com/office/excel/2006/main">
          <x14:cfRule type="iconSet" priority="13" id="{E52B0428-CA70-4091-9F83-C803290B28CB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P75:P89</xm:sqref>
        </x14:conditionalFormatting>
        <x14:conditionalFormatting xmlns:xm="http://schemas.microsoft.com/office/excel/2006/main">
          <x14:cfRule type="iconSet" priority="12" id="{44FC9118-FE9A-4D2D-ACB5-F3F5EC66976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11" id="{83DB4FA0-AF19-4D1B-A19F-275B8BEFEB9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H95</xm:sqref>
        </x14:conditionalFormatting>
        <x14:conditionalFormatting xmlns:xm="http://schemas.microsoft.com/office/excel/2006/main">
          <x14:cfRule type="iconSet" priority="10" id="{BDF08AC4-CF37-411A-8887-DC349B781AA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O95</xm:sqref>
        </x14:conditionalFormatting>
        <x14:conditionalFormatting xmlns:xm="http://schemas.microsoft.com/office/excel/2006/main">
          <x14:cfRule type="iconSet" priority="8" id="{67FE6345-6185-437A-986C-E537EB7D2BDB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M43</xm:sqref>
        </x14:conditionalFormatting>
        <x14:conditionalFormatting xmlns:xm="http://schemas.microsoft.com/office/excel/2006/main">
          <x14:cfRule type="iconSet" priority="20" id="{C72F7A39-7F2A-4D46-9BE2-6F81A8783E5C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M38:M40</xm:sqref>
        </x14:conditionalFormatting>
        <x14:conditionalFormatting xmlns:xm="http://schemas.microsoft.com/office/excel/2006/main">
          <x14:cfRule type="iconSet" priority="5" id="{035A191F-F2FF-4CB6-818F-C62334AFA8F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H75:H76 H92:H94 H78:H89</xm:sqref>
        </x14:conditionalFormatting>
        <x14:conditionalFormatting xmlns:xm="http://schemas.microsoft.com/office/excel/2006/main">
          <x14:cfRule type="iconSet" priority="4" id="{00D65478-2BC1-4E56-8EDB-8050A1B81F2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O75:O94</xm:sqref>
        </x14:conditionalFormatting>
        <x14:conditionalFormatting xmlns:xm="http://schemas.microsoft.com/office/excel/2006/main">
          <x14:cfRule type="iconSet" priority="3" id="{DE7E775D-4CCB-47A4-9929-11F335BC2F8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H91</xm:sqref>
        </x14:conditionalFormatting>
        <x14:conditionalFormatting xmlns:xm="http://schemas.microsoft.com/office/excel/2006/main">
          <x14:cfRule type="iconSet" priority="2" id="{7625C730-8503-489B-BC61-73EF4BD4CD4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H90</xm:sqref>
        </x14:conditionalFormatting>
        <x14:conditionalFormatting xmlns:xm="http://schemas.microsoft.com/office/excel/2006/main">
          <x14:cfRule type="iconSet" priority="1" id="{911901FE-FB26-4460-8250-E267DD3B7D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H77</xm:sqref>
        </x14:conditionalFormatting>
        <x14:conditionalFormatting xmlns:xm="http://schemas.microsoft.com/office/excel/2006/main">
          <x14:cfRule type="iconSet" priority="22" id="{3B7FE2F6-5E39-458E-9038-3B9DC773E7FA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M41:M42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9"/>
  <sheetViews>
    <sheetView zoomScaleNormal="100" workbookViewId="0">
      <selection activeCell="B10" sqref="B10"/>
    </sheetView>
  </sheetViews>
  <sheetFormatPr baseColWidth="10" defaultColWidth="0" defaultRowHeight="15" x14ac:dyDescent="0.25"/>
  <cols>
    <col min="1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7" t="s">
        <v>182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2:16" x14ac:dyDescent="0.25">
      <c r="B2" s="166" t="str">
        <f>+B6</f>
        <v>1. Exportaciones por tipo y sector</v>
      </c>
      <c r="C2" s="167"/>
      <c r="D2" s="167"/>
      <c r="E2" s="167"/>
      <c r="F2" s="167"/>
      <c r="G2" s="167"/>
      <c r="H2" s="167"/>
      <c r="I2" s="166"/>
      <c r="J2" s="166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6" t="str">
        <f>+B32</f>
        <v>2. Principales productos exportados</v>
      </c>
      <c r="C3" s="166"/>
      <c r="D3" s="166"/>
      <c r="E3" s="166"/>
      <c r="F3" s="166"/>
      <c r="G3" s="166"/>
      <c r="H3" s="168"/>
      <c r="I3" s="166"/>
      <c r="J3" s="166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US$ 613.2 millones, disminuyendo en -6.1% respecto al I semestre del 2016. De otro lado el 99.4% de estas exportaciones fueron de tipo Tradicional, en tanto las exportaciones No Tradicional representaron el 0.6%.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20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38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0" t="s">
        <v>12</v>
      </c>
      <c r="G11" s="251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3.8960651000000004</v>
      </c>
      <c r="I12" s="79">
        <v>3.8408540500000004</v>
      </c>
      <c r="J12" s="69">
        <f t="shared" ref="J12:J27" si="0">IFERROR(I12/I$27, " - ")</f>
        <v>6.2633640207088066E-3</v>
      </c>
      <c r="K12" s="70">
        <f>IFERROR(I12/H12-1," - ")</f>
        <v>-1.4170977276534713E-2</v>
      </c>
      <c r="L12" s="71">
        <f>IFERROR(I12-H12, " - ")</f>
        <v>-5.5211050000000039E-2</v>
      </c>
      <c r="M12" s="8"/>
      <c r="N12" s="181" t="s">
        <v>3</v>
      </c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3.8341990000000004</v>
      </c>
      <c r="I13" s="61">
        <v>2.36700628</v>
      </c>
      <c r="J13" s="69">
        <f t="shared" si="0"/>
        <v>3.8599284893274699E-3</v>
      </c>
      <c r="K13" s="65">
        <f t="shared" ref="K13:K27" si="1">IFERROR(I13/H13-1," - ")</f>
        <v>-0.38265951245618712</v>
      </c>
      <c r="L13" s="144">
        <f t="shared" ref="L13:L27" si="2">IFERROR(I13-H13, " - ")</f>
        <v>-1.4671927200000003</v>
      </c>
      <c r="M13" s="8"/>
      <c r="N13" s="179">
        <f>+I13/$I$12</f>
        <v>0.61627082132943833</v>
      </c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/>
      <c r="I14" s="61"/>
      <c r="J14" s="73">
        <f t="shared" si="0"/>
        <v>0</v>
      </c>
      <c r="K14" s="64" t="str">
        <f t="shared" si="1"/>
        <v xml:space="preserve"> - </v>
      </c>
      <c r="L14" s="145">
        <f t="shared" si="2"/>
        <v>0</v>
      </c>
      <c r="M14" s="8"/>
      <c r="N14" s="179">
        <f t="shared" ref="N14:N21" si="3">+I14/$I$12</f>
        <v>0</v>
      </c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2.0759300000000001E-2</v>
      </c>
      <c r="I15" s="61">
        <v>0.68115000000000003</v>
      </c>
      <c r="J15" s="73">
        <f t="shared" si="0"/>
        <v>1.1107660814932043E-3</v>
      </c>
      <c r="K15" s="64">
        <f t="shared" si="1"/>
        <v>31.811800012524508</v>
      </c>
      <c r="L15" s="145">
        <f t="shared" si="2"/>
        <v>0.6603907</v>
      </c>
      <c r="M15" s="8"/>
      <c r="N15" s="179">
        <f t="shared" si="3"/>
        <v>0.17734336976433665</v>
      </c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/>
      <c r="I16" s="61">
        <v>0.75135156999999997</v>
      </c>
      <c r="J16" s="73">
        <f t="shared" si="0"/>
        <v>1.2252453046064258E-3</v>
      </c>
      <c r="K16" s="64" t="str">
        <f t="shared" si="1"/>
        <v xml:space="preserve"> - </v>
      </c>
      <c r="L16" s="145">
        <f t="shared" si="2"/>
        <v>0.75135156999999997</v>
      </c>
      <c r="M16" s="8"/>
      <c r="N16" s="179">
        <f t="shared" si="3"/>
        <v>0.19562096351981922</v>
      </c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/>
      <c r="I17" s="61"/>
      <c r="J17" s="73">
        <f t="shared" si="0"/>
        <v>0</v>
      </c>
      <c r="K17" s="64" t="str">
        <f t="shared" si="1"/>
        <v xml:space="preserve"> - </v>
      </c>
      <c r="L17" s="145">
        <f t="shared" si="2"/>
        <v>0</v>
      </c>
      <c r="M17" s="8"/>
      <c r="N17" s="179">
        <f t="shared" si="3"/>
        <v>0</v>
      </c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2.7399999999999997E-2</v>
      </c>
      <c r="I18" s="61">
        <v>3.1E-2</v>
      </c>
      <c r="J18" s="73">
        <f t="shared" si="0"/>
        <v>5.0552372496938019E-5</v>
      </c>
      <c r="K18" s="64">
        <f t="shared" si="1"/>
        <v>0.13138686131386867</v>
      </c>
      <c r="L18" s="145">
        <f t="shared" si="2"/>
        <v>3.6000000000000025E-3</v>
      </c>
      <c r="M18" s="8"/>
      <c r="N18" s="179">
        <f t="shared" si="3"/>
        <v>8.0711215777647151E-3</v>
      </c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1.3337999999999999E-2</v>
      </c>
      <c r="I19" s="61"/>
      <c r="J19" s="73">
        <f t="shared" si="0"/>
        <v>0</v>
      </c>
      <c r="K19" s="64">
        <f t="shared" si="1"/>
        <v>-1</v>
      </c>
      <c r="L19" s="145">
        <f t="shared" si="2"/>
        <v>-1.3337999999999999E-2</v>
      </c>
      <c r="M19" s="8"/>
      <c r="N19" s="179">
        <f t="shared" si="3"/>
        <v>0</v>
      </c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8.9999999999999992E-5</v>
      </c>
      <c r="I20" s="61"/>
      <c r="J20" s="73">
        <f t="shared" si="0"/>
        <v>0</v>
      </c>
      <c r="K20" s="64">
        <f t="shared" si="1"/>
        <v>-1</v>
      </c>
      <c r="L20" s="145">
        <f t="shared" si="2"/>
        <v>-8.9999999999999992E-5</v>
      </c>
      <c r="M20" s="8"/>
      <c r="N20" s="179">
        <f t="shared" si="3"/>
        <v>0</v>
      </c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2.788E-4</v>
      </c>
      <c r="I21" s="63">
        <v>1.0346200000000002E-2</v>
      </c>
      <c r="J21" s="74">
        <f t="shared" si="0"/>
        <v>1.6871772784768392E-5</v>
      </c>
      <c r="K21" s="66">
        <f t="shared" si="1"/>
        <v>36.109756097560982</v>
      </c>
      <c r="L21" s="146">
        <f t="shared" si="2"/>
        <v>1.0067400000000002E-2</v>
      </c>
      <c r="M21" s="8"/>
      <c r="N21" s="179">
        <f t="shared" si="3"/>
        <v>2.6937238086409457E-3</v>
      </c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649.10661000000005</v>
      </c>
      <c r="I22" s="79">
        <v>609.38456879</v>
      </c>
      <c r="J22" s="72">
        <f t="shared" si="0"/>
        <v>0.99373663597929129</v>
      </c>
      <c r="K22" s="72">
        <f t="shared" si="1"/>
        <v>-6.1194941783138002E-2</v>
      </c>
      <c r="L22" s="147">
        <f t="shared" si="2"/>
        <v>-39.722041210000043</v>
      </c>
      <c r="M22" s="8"/>
      <c r="N22" s="181" t="s">
        <v>14</v>
      </c>
      <c r="O22" s="160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32.706295000000033</v>
      </c>
      <c r="I23" s="61">
        <v>35.489751150000018</v>
      </c>
      <c r="J23" s="73">
        <f t="shared" si="0"/>
        <v>5.7873907095433393E-2</v>
      </c>
      <c r="K23" s="64">
        <f t="shared" si="1"/>
        <v>8.5104599894301192E-2</v>
      </c>
      <c r="L23" s="145">
        <f t="shared" si="2"/>
        <v>2.783456149999985</v>
      </c>
      <c r="M23" s="81"/>
      <c r="N23" s="179">
        <f>+I23/$I$22</f>
        <v>5.8238677130385524E-2</v>
      </c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615.79361799999992</v>
      </c>
      <c r="I24" s="61">
        <v>568.39058591999992</v>
      </c>
      <c r="J24" s="73">
        <f t="shared" si="0"/>
        <v>0.92688685881228028</v>
      </c>
      <c r="K24" s="64">
        <f t="shared" si="1"/>
        <v>-7.6978764791290843E-2</v>
      </c>
      <c r="L24" s="145">
        <f t="shared" si="2"/>
        <v>-47.403032080000003</v>
      </c>
      <c r="M24" s="8"/>
      <c r="N24" s="179">
        <f t="shared" ref="N24:N26" si="4">+I24/$I$22</f>
        <v>0.93272887931606452</v>
      </c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0.60669700000000004</v>
      </c>
      <c r="I25" s="61">
        <v>5.2613004299999995</v>
      </c>
      <c r="J25" s="73">
        <f t="shared" si="0"/>
        <v>8.5797167469567788E-3</v>
      </c>
      <c r="K25" s="64">
        <f t="shared" si="1"/>
        <v>7.6720396342820205</v>
      </c>
      <c r="L25" s="145">
        <f t="shared" si="2"/>
        <v>4.6546034299999999</v>
      </c>
      <c r="M25" s="8"/>
      <c r="N25" s="179">
        <f t="shared" si="4"/>
        <v>8.6337933375091689E-3</v>
      </c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/>
      <c r="I26" s="63">
        <v>0.24293128999999997</v>
      </c>
      <c r="J26" s="74">
        <f t="shared" si="0"/>
        <v>3.9615332462069908E-4</v>
      </c>
      <c r="K26" s="66" t="str">
        <f t="shared" si="1"/>
        <v xml:space="preserve"> - </v>
      </c>
      <c r="L26" s="146">
        <f t="shared" si="2"/>
        <v>0.24293128999999997</v>
      </c>
      <c r="M26" s="8"/>
      <c r="N26" s="179">
        <f t="shared" si="4"/>
        <v>3.9865021604069614E-4</v>
      </c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653.00267510000003</v>
      </c>
      <c r="I27" s="80">
        <f>+I22+I12</f>
        <v>613.22542283999996</v>
      </c>
      <c r="J27" s="74">
        <f t="shared" si="0"/>
        <v>1</v>
      </c>
      <c r="K27" s="74">
        <f t="shared" si="1"/>
        <v>-6.0914378725797191E-2</v>
      </c>
      <c r="L27" s="147">
        <f t="shared" si="2"/>
        <v>-39.777252260000068</v>
      </c>
      <c r="M27" s="81"/>
      <c r="N27" s="149"/>
      <c r="O27" s="149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x14ac:dyDescent="0.25">
      <c r="B33" s="164"/>
      <c r="C33" s="165"/>
      <c r="D33" s="165"/>
      <c r="E33" s="165"/>
      <c r="F33" s="165"/>
      <c r="G33" s="8"/>
      <c r="H33" s="8"/>
      <c r="I33" s="8"/>
      <c r="J33" s="8"/>
      <c r="K33" s="8"/>
      <c r="L33" s="8"/>
      <c r="M33" s="8"/>
      <c r="N33" s="8"/>
      <c r="O33" s="8"/>
      <c r="P33" s="23"/>
    </row>
    <row r="34" spans="2:16" ht="15" customHeight="1" x14ac:dyDescent="0.25">
      <c r="B34" s="20"/>
      <c r="C34" s="252" t="s">
        <v>39</v>
      </c>
      <c r="D34" s="252"/>
      <c r="E34" s="252"/>
      <c r="F34" s="252"/>
      <c r="G34" s="252"/>
      <c r="H34" s="252"/>
      <c r="I34" s="83"/>
      <c r="J34" s="252" t="s">
        <v>40</v>
      </c>
      <c r="K34" s="252"/>
      <c r="L34" s="252"/>
      <c r="M34" s="252"/>
      <c r="N34" s="252"/>
      <c r="O34" s="252"/>
      <c r="P34" s="23"/>
    </row>
    <row r="35" spans="2:16" x14ac:dyDescent="0.25">
      <c r="B35" s="20"/>
      <c r="C35" s="253" t="s">
        <v>26</v>
      </c>
      <c r="D35" s="253"/>
      <c r="E35" s="253"/>
      <c r="F35" s="253"/>
      <c r="G35" s="253"/>
      <c r="H35" s="253"/>
      <c r="I35" s="8"/>
      <c r="J35" s="253" t="s">
        <v>26</v>
      </c>
      <c r="K35" s="253"/>
      <c r="L35" s="253"/>
      <c r="M35" s="253"/>
      <c r="N35" s="253"/>
      <c r="O35" s="253"/>
      <c r="P35" s="23"/>
    </row>
    <row r="36" spans="2:16" x14ac:dyDescent="0.25">
      <c r="B36" s="20"/>
      <c r="C36" s="250" t="s">
        <v>12</v>
      </c>
      <c r="D36" s="251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0" t="s">
        <v>12</v>
      </c>
      <c r="K36" s="251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24" t="s">
        <v>4</v>
      </c>
      <c r="D37" s="225"/>
      <c r="E37" s="226">
        <v>3834.1990000000005</v>
      </c>
      <c r="F37" s="226">
        <v>2367.0062800000005</v>
      </c>
      <c r="G37" s="227">
        <f>+F37/F$57</f>
        <v>0.61627082132943856</v>
      </c>
      <c r="H37" s="228">
        <f>IFERROR(F37/E37-1," - ")</f>
        <v>-0.38265951245618701</v>
      </c>
      <c r="I37" s="8"/>
      <c r="J37" s="229" t="s">
        <v>156</v>
      </c>
      <c r="K37" s="230"/>
      <c r="L37" s="231">
        <v>32706.29500000002</v>
      </c>
      <c r="M37" s="231">
        <v>35489.751149999996</v>
      </c>
      <c r="N37" s="232">
        <f>+M37/M$57</f>
        <v>5.8238677130385483E-2</v>
      </c>
      <c r="O37" s="233">
        <f>IFERROR(M37/L37-1," - ")</f>
        <v>8.510459989430097E-2</v>
      </c>
      <c r="P37" s="23"/>
    </row>
    <row r="38" spans="2:16" x14ac:dyDescent="0.25">
      <c r="B38" s="20"/>
      <c r="C38" s="211" t="s">
        <v>95</v>
      </c>
      <c r="D38" s="99"/>
      <c r="E38" s="204">
        <v>3608.154</v>
      </c>
      <c r="F38" s="204">
        <v>2278.2895200000003</v>
      </c>
      <c r="G38" s="205">
        <f t="shared" ref="G38:G57" si="5">+F38/F$57</f>
        <v>0.5931726356537812</v>
      </c>
      <c r="H38" s="206">
        <f t="shared" ref="H38:H52" si="6">IFERROR(F38/E38-1," - ")</f>
        <v>-0.36857198445520889</v>
      </c>
      <c r="I38" s="3"/>
      <c r="J38" s="182" t="s">
        <v>157</v>
      </c>
      <c r="K38" s="162"/>
      <c r="L38" s="102">
        <v>32529.141000000021</v>
      </c>
      <c r="M38" s="102">
        <v>35486.251149999996</v>
      </c>
      <c r="N38" s="161">
        <f t="shared" ref="N38:N57" si="7">+M38/M$57</f>
        <v>5.8232933630829944E-2</v>
      </c>
      <c r="O38" s="92">
        <f t="shared" ref="O38:O57" si="8">IFERROR(M38/L38-1," - ")</f>
        <v>9.0906493657486154E-2</v>
      </c>
      <c r="P38" s="23"/>
    </row>
    <row r="39" spans="2:16" x14ac:dyDescent="0.25">
      <c r="B39" s="20"/>
      <c r="C39" s="211" t="s">
        <v>96</v>
      </c>
      <c r="D39" s="99"/>
      <c r="E39" s="204"/>
      <c r="F39" s="204">
        <v>52.005309999999994</v>
      </c>
      <c r="G39" s="205">
        <f t="shared" si="5"/>
        <v>1.3540038054817519E-2</v>
      </c>
      <c r="H39" s="206" t="str">
        <f t="shared" si="6"/>
        <v xml:space="preserve"> - </v>
      </c>
      <c r="I39" s="3"/>
      <c r="J39" s="182" t="s">
        <v>158</v>
      </c>
      <c r="K39" s="101"/>
      <c r="L39" s="102"/>
      <c r="M39" s="102">
        <v>3.5</v>
      </c>
      <c r="N39" s="161">
        <f t="shared" si="7"/>
        <v>5.7434995555427901E-6</v>
      </c>
      <c r="O39" s="92" t="str">
        <f t="shared" si="8"/>
        <v xml:space="preserve"> - </v>
      </c>
      <c r="P39" s="23"/>
    </row>
    <row r="40" spans="2:16" x14ac:dyDescent="0.25">
      <c r="B40" s="20"/>
      <c r="C40" s="211" t="s">
        <v>97</v>
      </c>
      <c r="D40" s="99"/>
      <c r="E40" s="204">
        <v>61.734999999999999</v>
      </c>
      <c r="F40" s="204">
        <v>33.75421</v>
      </c>
      <c r="G40" s="205">
        <f t="shared" si="5"/>
        <v>8.7882042797226296E-3</v>
      </c>
      <c r="H40" s="206">
        <f t="shared" si="6"/>
        <v>-0.45324030128776216</v>
      </c>
      <c r="I40" s="3"/>
      <c r="J40" s="182" t="s">
        <v>159</v>
      </c>
      <c r="K40" s="101"/>
      <c r="L40" s="102">
        <v>177.154</v>
      </c>
      <c r="M40" s="102"/>
      <c r="N40" s="161">
        <f t="shared" si="7"/>
        <v>0</v>
      </c>
      <c r="O40" s="92">
        <f t="shared" si="8"/>
        <v>-1</v>
      </c>
      <c r="P40" s="23"/>
    </row>
    <row r="41" spans="2:16" x14ac:dyDescent="0.25">
      <c r="B41" s="20"/>
      <c r="C41" s="211" t="s">
        <v>98</v>
      </c>
      <c r="D41" s="99"/>
      <c r="E41" s="204"/>
      <c r="F41" s="204">
        <v>1.4255599999999999</v>
      </c>
      <c r="G41" s="205">
        <f t="shared" si="5"/>
        <v>3.7115703472252477E-4</v>
      </c>
      <c r="H41" s="206" t="str">
        <f t="shared" si="6"/>
        <v xml:space="preserve"> - </v>
      </c>
      <c r="I41" s="3"/>
      <c r="J41" s="234" t="s">
        <v>16</v>
      </c>
      <c r="K41" s="235"/>
      <c r="L41" s="236">
        <v>615793.61800000013</v>
      </c>
      <c r="M41" s="236">
        <v>568390.58591999987</v>
      </c>
      <c r="N41" s="237">
        <f t="shared" si="7"/>
        <v>0.9327288793160643</v>
      </c>
      <c r="O41" s="238">
        <f t="shared" si="8"/>
        <v>-7.6978764791291288E-2</v>
      </c>
      <c r="P41" s="23"/>
    </row>
    <row r="42" spans="2:16" x14ac:dyDescent="0.25">
      <c r="B42" s="20"/>
      <c r="C42" s="211" t="s">
        <v>99</v>
      </c>
      <c r="D42" s="99"/>
      <c r="E42" s="204"/>
      <c r="F42" s="204">
        <v>1.0316800000000002</v>
      </c>
      <c r="G42" s="205">
        <f t="shared" si="5"/>
        <v>2.6860692610800979E-4</v>
      </c>
      <c r="H42" s="206" t="str">
        <f t="shared" si="6"/>
        <v xml:space="preserve"> - </v>
      </c>
      <c r="I42" s="3"/>
      <c r="J42" s="182" t="s">
        <v>160</v>
      </c>
      <c r="K42" s="101"/>
      <c r="L42" s="102">
        <v>500091.66300000006</v>
      </c>
      <c r="M42" s="102">
        <v>394988.52915999998</v>
      </c>
      <c r="N42" s="161">
        <f t="shared" si="7"/>
        <v>0.64817612619284581</v>
      </c>
      <c r="O42" s="92">
        <f t="shared" si="8"/>
        <v>-0.21016773846917758</v>
      </c>
      <c r="P42" s="23"/>
    </row>
    <row r="43" spans="2:16" x14ac:dyDescent="0.25">
      <c r="B43" s="20"/>
      <c r="C43" s="211" t="s">
        <v>100</v>
      </c>
      <c r="D43" s="99"/>
      <c r="E43" s="204"/>
      <c r="F43" s="204">
        <v>0.5</v>
      </c>
      <c r="G43" s="205">
        <f t="shared" si="5"/>
        <v>1.3017938028652768E-4</v>
      </c>
      <c r="H43" s="206" t="str">
        <f t="shared" si="6"/>
        <v xml:space="preserve"> - </v>
      </c>
      <c r="I43" s="3"/>
      <c r="J43" s="182" t="s">
        <v>161</v>
      </c>
      <c r="K43" s="101"/>
      <c r="L43" s="102">
        <v>106408.106</v>
      </c>
      <c r="M43" s="102">
        <v>172264.56091</v>
      </c>
      <c r="N43" s="161">
        <f t="shared" si="7"/>
        <v>0.28268612257781683</v>
      </c>
      <c r="O43" s="92">
        <f t="shared" si="8"/>
        <v>0.61890449314077634</v>
      </c>
      <c r="P43" s="23"/>
    </row>
    <row r="44" spans="2:16" x14ac:dyDescent="0.25">
      <c r="B44" s="20"/>
      <c r="C44" s="211" t="s">
        <v>101</v>
      </c>
      <c r="D44" s="99"/>
      <c r="E44" s="204">
        <v>38.625</v>
      </c>
      <c r="F44" s="204"/>
      <c r="G44" s="205">
        <f t="shared" si="5"/>
        <v>0</v>
      </c>
      <c r="H44" s="206">
        <f t="shared" si="6"/>
        <v>-1</v>
      </c>
      <c r="I44" s="3"/>
      <c r="J44" s="234" t="s">
        <v>17</v>
      </c>
      <c r="K44" s="235"/>
      <c r="L44" s="236">
        <v>606.697</v>
      </c>
      <c r="M44" s="236">
        <v>5261.3004300000002</v>
      </c>
      <c r="N44" s="237">
        <f t="shared" si="7"/>
        <v>8.6337933375091689E-3</v>
      </c>
      <c r="O44" s="238">
        <f t="shared" si="8"/>
        <v>7.6720396342820223</v>
      </c>
      <c r="P44" s="23"/>
    </row>
    <row r="45" spans="2:16" x14ac:dyDescent="0.25">
      <c r="B45" s="20"/>
      <c r="C45" s="211" t="s">
        <v>102</v>
      </c>
      <c r="D45" s="99"/>
      <c r="E45" s="204">
        <v>26.885000000000002</v>
      </c>
      <c r="F45" s="204"/>
      <c r="G45" s="205">
        <f t="shared" si="5"/>
        <v>0</v>
      </c>
      <c r="H45" s="206">
        <f t="shared" si="6"/>
        <v>-1</v>
      </c>
      <c r="I45" s="3"/>
      <c r="J45" s="182" t="s">
        <v>147</v>
      </c>
      <c r="K45" s="101"/>
      <c r="L45" s="102">
        <v>606.697</v>
      </c>
      <c r="M45" s="102">
        <v>4937.9434300000003</v>
      </c>
      <c r="N45" s="105">
        <f t="shared" si="7"/>
        <v>8.1031645415715545E-3</v>
      </c>
      <c r="O45" s="92">
        <f t="shared" si="8"/>
        <v>7.1390602392957287</v>
      </c>
      <c r="P45" s="23"/>
    </row>
    <row r="46" spans="2:16" x14ac:dyDescent="0.25">
      <c r="B46" s="20"/>
      <c r="C46" s="211" t="s">
        <v>103</v>
      </c>
      <c r="D46" s="99"/>
      <c r="E46" s="204">
        <v>98.800000000000011</v>
      </c>
      <c r="F46" s="204"/>
      <c r="G46" s="205">
        <f t="shared" si="5"/>
        <v>0</v>
      </c>
      <c r="H46" s="206">
        <f t="shared" si="6"/>
        <v>-1</v>
      </c>
      <c r="I46" s="3"/>
      <c r="J46" s="182" t="s">
        <v>162</v>
      </c>
      <c r="K46" s="101"/>
      <c r="L46" s="102"/>
      <c r="M46" s="102">
        <v>323.35700000000003</v>
      </c>
      <c r="N46" s="161">
        <f t="shared" si="7"/>
        <v>5.3062879593761432E-4</v>
      </c>
      <c r="O46" s="92" t="str">
        <f t="shared" si="8"/>
        <v xml:space="preserve"> - </v>
      </c>
      <c r="P46" s="23"/>
    </row>
    <row r="47" spans="2:16" x14ac:dyDescent="0.25">
      <c r="B47" s="20"/>
      <c r="C47" s="217" t="s">
        <v>104</v>
      </c>
      <c r="D47" s="218"/>
      <c r="E47" s="219">
        <v>20.7593</v>
      </c>
      <c r="F47" s="219">
        <v>681.15</v>
      </c>
      <c r="G47" s="222">
        <f t="shared" si="5"/>
        <v>0.17734336976433662</v>
      </c>
      <c r="H47" s="223">
        <f t="shared" si="6"/>
        <v>31.811800012524508</v>
      </c>
      <c r="I47" s="3"/>
      <c r="J47" s="234" t="s">
        <v>19</v>
      </c>
      <c r="K47" s="235"/>
      <c r="L47" s="236"/>
      <c r="M47" s="236">
        <v>242.93129000000002</v>
      </c>
      <c r="N47" s="237">
        <f t="shared" si="7"/>
        <v>3.986502160406962E-4</v>
      </c>
      <c r="O47" s="238" t="str">
        <f t="shared" si="8"/>
        <v xml:space="preserve"> - </v>
      </c>
      <c r="P47" s="23"/>
    </row>
    <row r="48" spans="2:16" x14ac:dyDescent="0.25">
      <c r="B48" s="20"/>
      <c r="C48" s="211" t="s">
        <v>105</v>
      </c>
      <c r="D48" s="99"/>
      <c r="E48" s="204">
        <v>2.012</v>
      </c>
      <c r="F48" s="204"/>
      <c r="G48" s="205">
        <f t="shared" si="5"/>
        <v>0</v>
      </c>
      <c r="H48" s="206">
        <f t="shared" si="6"/>
        <v>-1</v>
      </c>
      <c r="I48" s="3"/>
      <c r="J48" s="182" t="s">
        <v>163</v>
      </c>
      <c r="K48" s="101"/>
      <c r="L48" s="102"/>
      <c r="M48" s="102">
        <v>242.93129000000002</v>
      </c>
      <c r="N48" s="161">
        <f t="shared" si="7"/>
        <v>3.986502160406962E-4</v>
      </c>
      <c r="O48" s="92" t="str">
        <f t="shared" si="8"/>
        <v xml:space="preserve"> - </v>
      </c>
      <c r="P48" s="23"/>
    </row>
    <row r="49" spans="2:16" x14ac:dyDescent="0.25">
      <c r="B49" s="20"/>
      <c r="C49" s="211" t="s">
        <v>106</v>
      </c>
      <c r="D49" s="99"/>
      <c r="E49" s="204">
        <v>0.61899999999999999</v>
      </c>
      <c r="F49" s="204"/>
      <c r="G49" s="205">
        <f t="shared" si="5"/>
        <v>0</v>
      </c>
      <c r="H49" s="206">
        <f t="shared" si="6"/>
        <v>-1</v>
      </c>
      <c r="I49" s="3"/>
      <c r="J49" s="90"/>
      <c r="K49" s="101"/>
      <c r="L49" s="102"/>
      <c r="M49" s="102"/>
      <c r="N49" s="161">
        <f t="shared" si="7"/>
        <v>0</v>
      </c>
      <c r="O49" s="92" t="str">
        <f t="shared" si="8"/>
        <v xml:space="preserve"> - </v>
      </c>
      <c r="P49" s="23"/>
    </row>
    <row r="50" spans="2:16" x14ac:dyDescent="0.25">
      <c r="B50" s="20"/>
      <c r="C50" s="211" t="s">
        <v>107</v>
      </c>
      <c r="D50" s="99"/>
      <c r="E50" s="204">
        <v>9.9120000000000008</v>
      </c>
      <c r="F50" s="204"/>
      <c r="G50" s="205">
        <f t="shared" si="5"/>
        <v>0</v>
      </c>
      <c r="H50" s="206">
        <f t="shared" si="6"/>
        <v>-1</v>
      </c>
      <c r="I50" s="3"/>
      <c r="J50" s="90"/>
      <c r="K50" s="101"/>
      <c r="L50" s="102"/>
      <c r="M50" s="102"/>
      <c r="N50" s="161">
        <f t="shared" si="7"/>
        <v>0</v>
      </c>
      <c r="O50" s="92" t="str">
        <f t="shared" si="8"/>
        <v xml:space="preserve"> - </v>
      </c>
      <c r="P50" s="23"/>
    </row>
    <row r="51" spans="2:16" x14ac:dyDescent="0.25">
      <c r="B51" s="20"/>
      <c r="C51" s="211"/>
      <c r="D51" s="99"/>
      <c r="E51" s="204"/>
      <c r="F51" s="204"/>
      <c r="G51" s="205">
        <f t="shared" si="5"/>
        <v>0</v>
      </c>
      <c r="H51" s="206" t="str">
        <f t="shared" si="6"/>
        <v xml:space="preserve"> - </v>
      </c>
      <c r="I51" s="3"/>
      <c r="J51" s="90"/>
      <c r="K51" s="101"/>
      <c r="L51" s="102"/>
      <c r="M51" s="102"/>
      <c r="N51" s="161">
        <f t="shared" si="7"/>
        <v>0</v>
      </c>
      <c r="O51" s="92" t="str">
        <f t="shared" si="8"/>
        <v xml:space="preserve"> - </v>
      </c>
      <c r="P51" s="23"/>
    </row>
    <row r="52" spans="2:16" x14ac:dyDescent="0.25">
      <c r="B52" s="20"/>
      <c r="C52" s="217" t="s">
        <v>108</v>
      </c>
      <c r="D52" s="218"/>
      <c r="E52" s="219"/>
      <c r="F52" s="219">
        <v>751.35156999999992</v>
      </c>
      <c r="G52" s="222">
        <f t="shared" si="5"/>
        <v>0.1956209635198192</v>
      </c>
      <c r="H52" s="223" t="str">
        <f t="shared" si="6"/>
        <v xml:space="preserve"> - </v>
      </c>
      <c r="I52" s="3"/>
      <c r="J52" s="90"/>
      <c r="K52" s="142"/>
      <c r="L52" s="102"/>
      <c r="M52" s="102"/>
      <c r="N52" s="161">
        <f t="shared" si="7"/>
        <v>0</v>
      </c>
      <c r="O52" s="92" t="str">
        <f t="shared" si="8"/>
        <v xml:space="preserve"> - </v>
      </c>
      <c r="P52" s="23"/>
    </row>
    <row r="53" spans="2:16" x14ac:dyDescent="0.25">
      <c r="B53" s="20"/>
      <c r="C53" s="211" t="s">
        <v>109</v>
      </c>
      <c r="D53" s="99"/>
      <c r="E53" s="204"/>
      <c r="F53" s="204">
        <v>751.35156999999992</v>
      </c>
      <c r="G53" s="205">
        <f t="shared" si="5"/>
        <v>0.1956209635198192</v>
      </c>
      <c r="H53" s="206" t="str">
        <f t="shared" ref="H53:H57" si="9">IFERROR(F53/E53-1," - ")</f>
        <v xml:space="preserve"> - </v>
      </c>
      <c r="I53" s="3"/>
      <c r="J53" s="90"/>
      <c r="K53" s="101"/>
      <c r="L53" s="102"/>
      <c r="M53" s="102"/>
      <c r="N53" s="161">
        <f t="shared" si="7"/>
        <v>0</v>
      </c>
      <c r="O53" s="92" t="str">
        <f t="shared" si="8"/>
        <v xml:space="preserve"> - </v>
      </c>
      <c r="P53" s="23"/>
    </row>
    <row r="54" spans="2:16" x14ac:dyDescent="0.25">
      <c r="B54" s="20"/>
      <c r="C54" s="217" t="s">
        <v>110</v>
      </c>
      <c r="D54" s="218"/>
      <c r="E54" s="219">
        <v>27.4</v>
      </c>
      <c r="F54" s="219">
        <v>31</v>
      </c>
      <c r="G54" s="220">
        <f t="shared" si="5"/>
        <v>8.0711215777647151E-3</v>
      </c>
      <c r="H54" s="221">
        <f t="shared" si="9"/>
        <v>0.13138686131386867</v>
      </c>
      <c r="I54" s="8"/>
      <c r="J54" s="84"/>
      <c r="K54" s="99"/>
      <c r="L54" s="25"/>
      <c r="M54" s="25"/>
      <c r="N54" s="161">
        <f t="shared" si="7"/>
        <v>0</v>
      </c>
      <c r="O54" s="86" t="str">
        <f t="shared" si="8"/>
        <v xml:space="preserve"> - </v>
      </c>
      <c r="P54" s="23"/>
    </row>
    <row r="55" spans="2:16" x14ac:dyDescent="0.25">
      <c r="B55" s="20"/>
      <c r="C55" s="211" t="s">
        <v>111</v>
      </c>
      <c r="D55" s="99"/>
      <c r="E55" s="204">
        <v>27.4</v>
      </c>
      <c r="F55" s="204">
        <v>31</v>
      </c>
      <c r="G55" s="207">
        <f t="shared" si="5"/>
        <v>8.0711215777647151E-3</v>
      </c>
      <c r="H55" s="208">
        <f t="shared" si="9"/>
        <v>0.13138686131386867</v>
      </c>
      <c r="I55" s="8"/>
      <c r="J55" s="84"/>
      <c r="K55" s="99"/>
      <c r="L55" s="25"/>
      <c r="M55" s="25"/>
      <c r="N55" s="161">
        <f t="shared" si="7"/>
        <v>0</v>
      </c>
      <c r="O55" s="86" t="str">
        <f t="shared" si="8"/>
        <v xml:space="preserve"> - </v>
      </c>
      <c r="P55" s="23"/>
    </row>
    <row r="56" spans="2:16" x14ac:dyDescent="0.25">
      <c r="B56" s="20"/>
      <c r="C56" s="211"/>
      <c r="D56" s="99"/>
      <c r="E56" s="204"/>
      <c r="F56" s="204"/>
      <c r="G56" s="209">
        <f t="shared" si="5"/>
        <v>0</v>
      </c>
      <c r="H56" s="210" t="str">
        <f t="shared" si="9"/>
        <v xml:space="preserve"> - </v>
      </c>
      <c r="I56" s="8"/>
      <c r="J56" s="85"/>
      <c r="K56" s="100"/>
      <c r="L56" s="62"/>
      <c r="M56" s="62"/>
      <c r="N56" s="163">
        <f t="shared" si="7"/>
        <v>0</v>
      </c>
      <c r="O56" s="87" t="str">
        <f t="shared" si="8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3896.0651000000003</v>
      </c>
      <c r="F57" s="88">
        <f>+I12*1000</f>
        <v>3840.8540500000004</v>
      </c>
      <c r="G57" s="74">
        <f t="shared" si="5"/>
        <v>1</v>
      </c>
      <c r="H57" s="98">
        <f t="shared" si="9"/>
        <v>-1.4170977276534713E-2</v>
      </c>
      <c r="I57" s="8"/>
      <c r="J57" s="96" t="s">
        <v>14</v>
      </c>
      <c r="K57" s="97"/>
      <c r="L57" s="88">
        <f>+H22*1000</f>
        <v>649106.6100000001</v>
      </c>
      <c r="M57" s="88">
        <f>+I22*1000</f>
        <v>609384.56879000005</v>
      </c>
      <c r="N57" s="74">
        <f t="shared" si="7"/>
        <v>1</v>
      </c>
      <c r="O57" s="98">
        <f t="shared" si="8"/>
        <v>-6.1194941783138002E-2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52" t="s">
        <v>45</v>
      </c>
      <c r="D65" s="252"/>
      <c r="E65" s="252"/>
      <c r="F65" s="252"/>
      <c r="G65" s="252"/>
      <c r="H65" s="252"/>
      <c r="I65" s="107"/>
      <c r="J65" s="252" t="s">
        <v>46</v>
      </c>
      <c r="K65" s="252"/>
      <c r="L65" s="252"/>
      <c r="M65" s="252"/>
      <c r="N65" s="252"/>
      <c r="O65" s="252"/>
      <c r="P65" s="23"/>
    </row>
    <row r="66" spans="2:16" x14ac:dyDescent="0.25">
      <c r="B66" s="20"/>
      <c r="C66" s="253" t="s">
        <v>26</v>
      </c>
      <c r="D66" s="253"/>
      <c r="E66" s="253"/>
      <c r="F66" s="253"/>
      <c r="G66" s="253"/>
      <c r="H66" s="253"/>
      <c r="I66" s="8"/>
      <c r="J66" s="253" t="s">
        <v>26</v>
      </c>
      <c r="K66" s="253"/>
      <c r="L66" s="253"/>
      <c r="M66" s="253"/>
      <c r="N66" s="253"/>
      <c r="O66" s="253"/>
      <c r="P66" s="23"/>
    </row>
    <row r="67" spans="2:16" x14ac:dyDescent="0.25">
      <c r="B67" s="20"/>
      <c r="C67" s="250" t="s">
        <v>32</v>
      </c>
      <c r="D67" s="251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0" t="s">
        <v>12</v>
      </c>
      <c r="K67" s="251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7" t="s">
        <v>72</v>
      </c>
      <c r="D68" s="188"/>
      <c r="E68" s="189">
        <v>1239.8980000000001</v>
      </c>
      <c r="F68" s="190">
        <v>1357.0195200000003</v>
      </c>
      <c r="G68" s="191">
        <f t="shared" ref="G68:G77" si="10">+F68/F$86</f>
        <v>0.35331192030064257</v>
      </c>
      <c r="H68" s="192">
        <f>IFERROR(F68/E68-1," - ")</f>
        <v>9.4460608856535178E-2</v>
      </c>
      <c r="I68" s="3"/>
      <c r="J68" s="187" t="s">
        <v>67</v>
      </c>
      <c r="K68" s="188"/>
      <c r="L68" s="189">
        <v>316807.31900000002</v>
      </c>
      <c r="M68" s="190">
        <v>247822.50570999994</v>
      </c>
      <c r="N68" s="113">
        <f t="shared" ref="N68:N79" si="11">+M68/M$86</f>
        <v>0.40667670039968146</v>
      </c>
      <c r="O68" s="186">
        <f>IFERROR(M68/L68-1," - ")</f>
        <v>-0.21775006179702583</v>
      </c>
      <c r="P68" s="141"/>
    </row>
    <row r="69" spans="2:16" x14ac:dyDescent="0.25">
      <c r="B69" s="20"/>
      <c r="C69" s="193" t="s">
        <v>52</v>
      </c>
      <c r="D69" s="194"/>
      <c r="E69" s="195"/>
      <c r="F69" s="196">
        <v>761.69776999999988</v>
      </c>
      <c r="G69" s="197">
        <f t="shared" si="10"/>
        <v>0.19831468732846014</v>
      </c>
      <c r="H69" s="198" t="str">
        <f t="shared" ref="H69:H86" si="12">IFERROR(F69/E69-1," - ")</f>
        <v xml:space="preserve"> - </v>
      </c>
      <c r="I69" s="3"/>
      <c r="J69" s="193" t="s">
        <v>51</v>
      </c>
      <c r="K69" s="194"/>
      <c r="L69" s="195">
        <v>19386.157000000003</v>
      </c>
      <c r="M69" s="196">
        <v>81551.589219999994</v>
      </c>
      <c r="N69" s="105">
        <f t="shared" si="11"/>
        <v>0.13382614755396519</v>
      </c>
      <c r="O69" s="103">
        <f t="shared" ref="O69:O79" si="13">IFERROR(M69/L69-1," - ")</f>
        <v>3.2066918791589272</v>
      </c>
      <c r="P69" s="141"/>
    </row>
    <row r="70" spans="2:16" x14ac:dyDescent="0.25">
      <c r="B70" s="20"/>
      <c r="C70" s="184" t="s">
        <v>73</v>
      </c>
      <c r="D70" s="199"/>
      <c r="E70" s="183"/>
      <c r="F70" s="200">
        <v>680</v>
      </c>
      <c r="G70" s="185">
        <f t="shared" si="10"/>
        <v>0.17704395718967764</v>
      </c>
      <c r="H70" s="201" t="str">
        <f t="shared" si="12"/>
        <v xml:space="preserve"> - </v>
      </c>
      <c r="I70" s="3"/>
      <c r="J70" s="184" t="s">
        <v>29</v>
      </c>
      <c r="K70" s="199"/>
      <c r="L70" s="183">
        <v>134620.08599999986</v>
      </c>
      <c r="M70" s="200">
        <v>73353.130819999991</v>
      </c>
      <c r="N70" s="105">
        <f t="shared" si="11"/>
        <v>0.12037247836066917</v>
      </c>
      <c r="O70" s="103">
        <f t="shared" si="13"/>
        <v>-0.45511005824197692</v>
      </c>
      <c r="P70" s="141"/>
    </row>
    <row r="71" spans="2:16" x14ac:dyDescent="0.25">
      <c r="B71" s="20"/>
      <c r="C71" s="90" t="s">
        <v>71</v>
      </c>
      <c r="D71" s="91"/>
      <c r="E71" s="102">
        <v>26.885000000000002</v>
      </c>
      <c r="F71" s="89">
        <v>391.25</v>
      </c>
      <c r="G71" s="105">
        <f t="shared" si="10"/>
        <v>0.1018653650742079</v>
      </c>
      <c r="H71" s="103">
        <f t="shared" si="12"/>
        <v>13.552724567602752</v>
      </c>
      <c r="I71" s="3"/>
      <c r="J71" s="90" t="s">
        <v>63</v>
      </c>
      <c r="K71" s="91"/>
      <c r="L71" s="102">
        <v>61032.086999999992</v>
      </c>
      <c r="M71" s="89">
        <v>59575.691770000005</v>
      </c>
      <c r="N71" s="105">
        <f t="shared" si="11"/>
        <v>9.7763702629185503E-2</v>
      </c>
      <c r="O71" s="103">
        <f t="shared" si="13"/>
        <v>-2.3862779426172764E-2</v>
      </c>
      <c r="P71" s="141"/>
    </row>
    <row r="72" spans="2:16" x14ac:dyDescent="0.25">
      <c r="B72" s="20"/>
      <c r="C72" s="90" t="s">
        <v>29</v>
      </c>
      <c r="D72" s="91"/>
      <c r="E72" s="102">
        <v>100.67910000000001</v>
      </c>
      <c r="F72" s="89">
        <v>267.065</v>
      </c>
      <c r="G72" s="105">
        <f t="shared" si="10"/>
        <v>6.9532712392443019E-2</v>
      </c>
      <c r="H72" s="103">
        <f t="shared" si="12"/>
        <v>1.6526359492685172</v>
      </c>
      <c r="I72" s="3"/>
      <c r="J72" s="90" t="s">
        <v>31</v>
      </c>
      <c r="K72" s="91"/>
      <c r="L72" s="102">
        <v>42751.089000000007</v>
      </c>
      <c r="M72" s="89">
        <v>46385.62156</v>
      </c>
      <c r="N72" s="105">
        <f t="shared" si="11"/>
        <v>7.6118799089553157E-2</v>
      </c>
      <c r="O72" s="103">
        <f t="shared" si="13"/>
        <v>8.5016139822777115E-2</v>
      </c>
      <c r="P72" s="141"/>
    </row>
    <row r="73" spans="2:16" x14ac:dyDescent="0.25">
      <c r="B73" s="20"/>
      <c r="C73" s="90" t="s">
        <v>48</v>
      </c>
      <c r="D73" s="91"/>
      <c r="E73" s="102">
        <v>2277.1309999999999</v>
      </c>
      <c r="F73" s="89">
        <v>240.88220000000001</v>
      </c>
      <c r="G73" s="105">
        <f t="shared" si="10"/>
        <v>6.271579103611083E-2</v>
      </c>
      <c r="H73" s="103">
        <f t="shared" si="12"/>
        <v>-0.89421680175624507</v>
      </c>
      <c r="I73" s="3"/>
      <c r="J73" s="90" t="s">
        <v>53</v>
      </c>
      <c r="K73" s="91"/>
      <c r="L73" s="102">
        <v>11366.580000000002</v>
      </c>
      <c r="M73" s="89">
        <v>28011.853339999998</v>
      </c>
      <c r="N73" s="105">
        <f t="shared" si="11"/>
        <v>4.5967447773777086E-2</v>
      </c>
      <c r="O73" s="103">
        <f t="shared" si="13"/>
        <v>1.4644047145227495</v>
      </c>
      <c r="P73" s="23"/>
    </row>
    <row r="74" spans="2:16" x14ac:dyDescent="0.25">
      <c r="B74" s="20"/>
      <c r="C74" s="90" t="s">
        <v>56</v>
      </c>
      <c r="D74" s="91"/>
      <c r="E74" s="102"/>
      <c r="F74" s="89">
        <v>77.232320000000001</v>
      </c>
      <c r="G74" s="105">
        <f t="shared" si="10"/>
        <v>2.0108111111381593E-2</v>
      </c>
      <c r="H74" s="103" t="str">
        <f t="shared" si="12"/>
        <v xml:space="preserve"> - </v>
      </c>
      <c r="I74" s="3"/>
      <c r="J74" s="90" t="s">
        <v>59</v>
      </c>
      <c r="K74" s="91"/>
      <c r="L74" s="102">
        <v>10667.380999999999</v>
      </c>
      <c r="M74" s="89">
        <v>25730.440939999997</v>
      </c>
      <c r="N74" s="105">
        <f t="shared" si="11"/>
        <v>4.2223650315088568E-2</v>
      </c>
      <c r="O74" s="103">
        <f t="shared" si="13"/>
        <v>1.4120673049926684</v>
      </c>
      <c r="P74" s="23"/>
    </row>
    <row r="75" spans="2:16" x14ac:dyDescent="0.25">
      <c r="B75" s="20"/>
      <c r="C75" s="90" t="s">
        <v>74</v>
      </c>
      <c r="D75" s="91"/>
      <c r="E75" s="102"/>
      <c r="F75" s="89">
        <v>31</v>
      </c>
      <c r="G75" s="105">
        <f t="shared" si="10"/>
        <v>8.0711215777647151E-3</v>
      </c>
      <c r="H75" s="103" t="str">
        <f t="shared" si="12"/>
        <v xml:space="preserve"> - </v>
      </c>
      <c r="I75" s="3"/>
      <c r="J75" s="90" t="s">
        <v>76</v>
      </c>
      <c r="K75" s="91"/>
      <c r="L75" s="102">
        <v>20768.038</v>
      </c>
      <c r="M75" s="89">
        <v>20612.158460000002</v>
      </c>
      <c r="N75" s="105">
        <f t="shared" si="11"/>
        <v>3.3824549415367874E-2</v>
      </c>
      <c r="O75" s="103">
        <f t="shared" si="13"/>
        <v>-7.5057422371819227E-3</v>
      </c>
      <c r="P75" s="23"/>
    </row>
    <row r="76" spans="2:16" x14ac:dyDescent="0.25">
      <c r="B76" s="20"/>
      <c r="C76" s="90" t="s">
        <v>85</v>
      </c>
      <c r="D76" s="91"/>
      <c r="E76" s="102">
        <v>15</v>
      </c>
      <c r="F76" s="89">
        <v>30.6</v>
      </c>
      <c r="G76" s="105">
        <f t="shared" si="10"/>
        <v>7.9669780735354932E-3</v>
      </c>
      <c r="H76" s="103">
        <f t="shared" si="12"/>
        <v>1.04</v>
      </c>
      <c r="I76" s="3"/>
      <c r="J76" s="90" t="s">
        <v>72</v>
      </c>
      <c r="K76" s="91"/>
      <c r="L76" s="102">
        <v>2146.3519999999994</v>
      </c>
      <c r="M76" s="89">
        <v>5780.9107999999997</v>
      </c>
      <c r="N76" s="105">
        <f t="shared" si="11"/>
        <v>9.4864738886950035E-3</v>
      </c>
      <c r="O76" s="103">
        <f t="shared" si="13"/>
        <v>1.6933656734776035</v>
      </c>
      <c r="P76" s="23"/>
    </row>
    <row r="77" spans="2:16" x14ac:dyDescent="0.25">
      <c r="B77" s="20"/>
      <c r="C77" s="90" t="s">
        <v>49</v>
      </c>
      <c r="D77" s="91"/>
      <c r="E77" s="102"/>
      <c r="F77" s="89">
        <v>2.4572400000000005</v>
      </c>
      <c r="G77" s="105">
        <f t="shared" si="10"/>
        <v>6.3976396083053461E-4</v>
      </c>
      <c r="H77" s="103" t="str">
        <f t="shared" si="12"/>
        <v xml:space="preserve"> - </v>
      </c>
      <c r="I77" s="3"/>
      <c r="J77" s="90" t="s">
        <v>62</v>
      </c>
      <c r="K77" s="91"/>
      <c r="L77" s="102">
        <v>1251.316</v>
      </c>
      <c r="M77" s="89">
        <v>5161.5024699999994</v>
      </c>
      <c r="N77" s="105">
        <f t="shared" si="11"/>
        <v>8.4700248978222883E-3</v>
      </c>
      <c r="O77" s="103">
        <f t="shared" si="13"/>
        <v>3.1248593241035829</v>
      </c>
      <c r="P77" s="23"/>
    </row>
    <row r="78" spans="2:16" x14ac:dyDescent="0.25">
      <c r="B78" s="20"/>
      <c r="C78" s="90" t="s">
        <v>55</v>
      </c>
      <c r="D78" s="91"/>
      <c r="E78" s="102"/>
      <c r="F78" s="89">
        <v>1.1499999999999999</v>
      </c>
      <c r="G78" s="105">
        <f t="shared" ref="G78:G84" si="14">+F78/F$86</f>
        <v>2.9941257465901361E-4</v>
      </c>
      <c r="H78" s="103" t="str">
        <f t="shared" ref="H78:H84" si="15">IFERROR(F78/E78-1," - ")</f>
        <v xml:space="preserve"> - </v>
      </c>
      <c r="I78" s="3"/>
      <c r="J78" s="90" t="s">
        <v>30</v>
      </c>
      <c r="K78" s="91"/>
      <c r="L78" s="102">
        <v>736.47199999999998</v>
      </c>
      <c r="M78" s="89">
        <v>4954.3099899999997</v>
      </c>
      <c r="N78" s="105">
        <f t="shared" si="11"/>
        <v>8.1300220644532004E-3</v>
      </c>
      <c r="O78" s="103">
        <f t="shared" si="13"/>
        <v>5.7270853338619796</v>
      </c>
      <c r="P78" s="23"/>
    </row>
    <row r="79" spans="2:16" x14ac:dyDescent="0.25">
      <c r="B79" s="20"/>
      <c r="C79" s="90" t="s">
        <v>62</v>
      </c>
      <c r="D79" s="91"/>
      <c r="E79" s="102"/>
      <c r="F79" s="89">
        <v>0.5</v>
      </c>
      <c r="G79" s="105">
        <f t="shared" si="14"/>
        <v>1.3017938028652768E-4</v>
      </c>
      <c r="H79" s="103" t="str">
        <f t="shared" si="15"/>
        <v xml:space="preserve"> - </v>
      </c>
      <c r="I79" s="3"/>
      <c r="J79" s="90" t="s">
        <v>71</v>
      </c>
      <c r="K79" s="91"/>
      <c r="L79" s="102">
        <v>5195.4070000000002</v>
      </c>
      <c r="M79" s="89">
        <v>1704.9663699999999</v>
      </c>
      <c r="N79" s="105">
        <f t="shared" si="11"/>
        <v>2.7978495966601152E-3</v>
      </c>
      <c r="O79" s="103">
        <f t="shared" si="13"/>
        <v>-0.67183199121839743</v>
      </c>
      <c r="P79" s="23"/>
    </row>
    <row r="80" spans="2:16" x14ac:dyDescent="0.25">
      <c r="B80" s="20"/>
      <c r="C80" s="90" t="s">
        <v>31</v>
      </c>
      <c r="D80" s="91"/>
      <c r="E80" s="102">
        <v>41.335999999999999</v>
      </c>
      <c r="F80" s="89"/>
      <c r="G80" s="105">
        <f t="shared" si="14"/>
        <v>0</v>
      </c>
      <c r="H80" s="103">
        <f t="shared" si="15"/>
        <v>-1</v>
      </c>
      <c r="I80" s="3"/>
      <c r="J80" s="90" t="s">
        <v>56</v>
      </c>
      <c r="K80" s="91"/>
      <c r="L80" s="102">
        <v>624.96699999999987</v>
      </c>
      <c r="M80" s="89">
        <v>1603.1484299999997</v>
      </c>
      <c r="N80" s="105">
        <f t="shared" ref="N80:N84" si="16">+M80/M$86</f>
        <v>2.6307663700497488E-3</v>
      </c>
      <c r="O80" s="103">
        <f t="shared" ref="O80:O84" si="17">IFERROR(M80/L80-1," - ")</f>
        <v>1.5651729291306582</v>
      </c>
      <c r="P80" s="23"/>
    </row>
    <row r="81" spans="2:16" x14ac:dyDescent="0.25">
      <c r="B81" s="20"/>
      <c r="C81" s="90" t="s">
        <v>30</v>
      </c>
      <c r="D81" s="91"/>
      <c r="E81" s="102">
        <v>44</v>
      </c>
      <c r="F81" s="114"/>
      <c r="G81" s="105">
        <f t="shared" si="14"/>
        <v>0</v>
      </c>
      <c r="H81" s="103">
        <f t="shared" si="15"/>
        <v>-1</v>
      </c>
      <c r="I81" s="3"/>
      <c r="J81" s="90" t="s">
        <v>58</v>
      </c>
      <c r="K81" s="91"/>
      <c r="L81" s="102">
        <v>251.91800000000003</v>
      </c>
      <c r="M81" s="114">
        <v>1131.1577600000001</v>
      </c>
      <c r="N81" s="105">
        <f t="shared" si="16"/>
        <v>1.8562297405167938E-3</v>
      </c>
      <c r="O81" s="103">
        <f t="shared" si="17"/>
        <v>3.4901823609269682</v>
      </c>
      <c r="P81" s="23"/>
    </row>
    <row r="82" spans="2:16" x14ac:dyDescent="0.25">
      <c r="B82" s="20"/>
      <c r="C82" s="90" t="s">
        <v>57</v>
      </c>
      <c r="D82" s="91"/>
      <c r="E82" s="102">
        <v>9.9120000000000008</v>
      </c>
      <c r="F82" s="89"/>
      <c r="G82" s="105">
        <f t="shared" si="14"/>
        <v>0</v>
      </c>
      <c r="H82" s="103">
        <f t="shared" si="15"/>
        <v>-1</v>
      </c>
      <c r="I82" s="3"/>
      <c r="J82" s="90" t="s">
        <v>90</v>
      </c>
      <c r="K82" s="91"/>
      <c r="L82" s="102">
        <v>1452.6579999999999</v>
      </c>
      <c r="M82" s="89">
        <v>900.17669999999998</v>
      </c>
      <c r="N82" s="105">
        <f t="shared" si="16"/>
        <v>1.4771898503885643E-3</v>
      </c>
      <c r="O82" s="103">
        <f t="shared" si="17"/>
        <v>-0.38032441221540103</v>
      </c>
      <c r="P82" s="23"/>
    </row>
    <row r="83" spans="2:16" x14ac:dyDescent="0.25">
      <c r="B83" s="20"/>
      <c r="C83" s="90" t="s">
        <v>54</v>
      </c>
      <c r="D83" s="95"/>
      <c r="E83" s="102">
        <v>27.4</v>
      </c>
      <c r="F83" s="89"/>
      <c r="G83" s="105">
        <f t="shared" si="14"/>
        <v>0</v>
      </c>
      <c r="H83" s="103">
        <f t="shared" si="15"/>
        <v>-1</v>
      </c>
      <c r="I83" s="3"/>
      <c r="J83" s="90" t="s">
        <v>65</v>
      </c>
      <c r="K83" s="95"/>
      <c r="L83" s="102">
        <v>105.039</v>
      </c>
      <c r="M83" s="89">
        <v>651.01089999999999</v>
      </c>
      <c r="N83" s="105">
        <f t="shared" si="16"/>
        <v>1.0683088042295747E-3</v>
      </c>
      <c r="O83" s="103">
        <f t="shared" si="17"/>
        <v>5.1978017688668015</v>
      </c>
      <c r="P83" s="23"/>
    </row>
    <row r="84" spans="2:16" x14ac:dyDescent="0.25">
      <c r="B84" s="20"/>
      <c r="C84" s="90" t="s">
        <v>51</v>
      </c>
      <c r="D84" s="91"/>
      <c r="E84" s="102">
        <v>59.024000000000001</v>
      </c>
      <c r="F84" s="89"/>
      <c r="G84" s="105">
        <f t="shared" si="14"/>
        <v>0</v>
      </c>
      <c r="H84" s="103">
        <f t="shared" si="15"/>
        <v>-1</v>
      </c>
      <c r="I84" s="3"/>
      <c r="J84" s="90" t="s">
        <v>66</v>
      </c>
      <c r="K84" s="91"/>
      <c r="L84" s="102">
        <v>806.2829999999999</v>
      </c>
      <c r="M84" s="89">
        <v>646.86362999999994</v>
      </c>
      <c r="N84" s="105">
        <f t="shared" si="16"/>
        <v>1.0615031346862273E-3</v>
      </c>
      <c r="O84" s="103">
        <f t="shared" si="17"/>
        <v>-0.19772135838161042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54.800000000000637</v>
      </c>
      <c r="F85" s="102">
        <f>+F86-SUM(F68:F84)</f>
        <v>0</v>
      </c>
      <c r="G85" s="106">
        <f>+F85/F$86</f>
        <v>0</v>
      </c>
      <c r="H85" s="104">
        <f t="shared" si="12"/>
        <v>-1</v>
      </c>
      <c r="I85" s="3"/>
      <c r="J85" s="93" t="s">
        <v>33</v>
      </c>
      <c r="K85" s="94"/>
      <c r="L85" s="102">
        <f>+L86-SUM(L68:L84)</f>
        <v>19137.461000000243</v>
      </c>
      <c r="M85" s="102">
        <f>+M86-SUM(M68:M84)</f>
        <v>3807.5299200003501</v>
      </c>
      <c r="N85" s="106">
        <f>+M85/M$86</f>
        <v>6.2481561152108248E-3</v>
      </c>
      <c r="O85" s="104">
        <f t="shared" ref="O85" si="18">IFERROR(M85/L85-1," - ")</f>
        <v>-0.80104309970897902</v>
      </c>
      <c r="P85" s="23"/>
    </row>
    <row r="86" spans="2:16" x14ac:dyDescent="0.25">
      <c r="B86" s="20"/>
      <c r="C86" s="96" t="s">
        <v>3</v>
      </c>
      <c r="D86" s="97"/>
      <c r="E86" s="88">
        <f>+E57</f>
        <v>3896.0651000000003</v>
      </c>
      <c r="F86" s="88">
        <f>+F57</f>
        <v>3840.8540500000004</v>
      </c>
      <c r="G86" s="74">
        <f>+F86/F$86</f>
        <v>1</v>
      </c>
      <c r="H86" s="98">
        <f t="shared" si="12"/>
        <v>-1.4170977276534713E-2</v>
      </c>
      <c r="I86" s="8"/>
      <c r="J86" s="96" t="s">
        <v>14</v>
      </c>
      <c r="K86" s="97"/>
      <c r="L86" s="88">
        <f>+L57</f>
        <v>649106.6100000001</v>
      </c>
      <c r="M86" s="88">
        <f>+M57</f>
        <v>609384.56879000005</v>
      </c>
      <c r="N86" s="74">
        <f>+M86/M$86</f>
        <v>1</v>
      </c>
      <c r="O86" s="98">
        <f t="shared" ref="O86" si="19">IFERROR(M86/L86-1," - ")</f>
        <v>-6.1194941783138002E-2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sortState ref="C68:F79">
    <sortCondition descending="1" ref="F68:F79"/>
  </sortState>
  <mergeCells count="18">
    <mergeCell ref="C36:D36"/>
    <mergeCell ref="J36:K36"/>
    <mergeCell ref="C35:H35"/>
    <mergeCell ref="J35:O35"/>
    <mergeCell ref="C34:H34"/>
    <mergeCell ref="J34:O34"/>
    <mergeCell ref="C7:O8"/>
    <mergeCell ref="F11:G11"/>
    <mergeCell ref="F10:L10"/>
    <mergeCell ref="F9:L9"/>
    <mergeCell ref="B1:P1"/>
    <mergeCell ref="C64:O64"/>
    <mergeCell ref="C67:D67"/>
    <mergeCell ref="J67:K67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2AC795E4-C0E4-4041-A2D3-10A0869662B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6" id="{226C3918-3D3D-4D47-88A7-53DDD8EFE80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H37:H38 H54:H57 H40:H51</xm:sqref>
        </x14:conditionalFormatting>
        <x14:conditionalFormatting xmlns:xm="http://schemas.microsoft.com/office/excel/2006/main">
          <x14:cfRule type="iconSet" priority="5" id="{922EDF63-2DAC-45F2-9F08-C07B493406C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O37:O57</xm:sqref>
        </x14:conditionalFormatting>
        <x14:conditionalFormatting xmlns:xm="http://schemas.microsoft.com/office/excel/2006/main">
          <x14:cfRule type="iconSet" priority="4" id="{22C93454-9C3F-4A3B-BFCA-E00CDA1603C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H53</xm:sqref>
        </x14:conditionalFormatting>
        <x14:conditionalFormatting xmlns:xm="http://schemas.microsoft.com/office/excel/2006/main">
          <x14:cfRule type="iconSet" priority="3" id="{5B50225A-C41C-4DB0-A4E0-63FEF97E59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H52</xm:sqref>
        </x14:conditionalFormatting>
        <x14:conditionalFormatting xmlns:xm="http://schemas.microsoft.com/office/excel/2006/main">
          <x14:cfRule type="iconSet" priority="1" id="{2C06095A-3A53-4FBA-B9B7-10839493E5D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3" sqref="C13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7" t="s">
        <v>183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2:16" x14ac:dyDescent="0.25">
      <c r="B2" s="166" t="str">
        <f>+B6</f>
        <v>1. Exportaciones por tipo y sector</v>
      </c>
      <c r="C2" s="167"/>
      <c r="D2" s="167"/>
      <c r="E2" s="167"/>
      <c r="F2" s="167"/>
      <c r="G2" s="167"/>
      <c r="H2" s="167"/>
      <c r="I2" s="166"/>
      <c r="J2" s="166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6" t="str">
        <f>+B32</f>
        <v>2. Principales productos exportados</v>
      </c>
      <c r="C3" s="166"/>
      <c r="D3" s="166"/>
      <c r="E3" s="166"/>
      <c r="F3" s="166"/>
      <c r="G3" s="166"/>
      <c r="H3" s="168"/>
      <c r="I3" s="166"/>
      <c r="J3" s="166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US$ 1,157.3 millones, creciendo en 5.9% respecto al I semestre del 2016. De otro lado el 64.6% de estas exportaciones fueron de tipo Tradicional, en tanto las exportaciones No Tradicional representaron el 35.4%.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20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38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0" t="s">
        <v>12</v>
      </c>
      <c r="G11" s="251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332.09136053000009</v>
      </c>
      <c r="I12" s="79">
        <v>409.52139454999889</v>
      </c>
      <c r="J12" s="69">
        <f t="shared" ref="J12:J27" si="0">IFERROR(I12/I$27, " - ")</f>
        <v>0.35385608011494696</v>
      </c>
      <c r="K12" s="70">
        <f>IFERROR(I12/H12-1," - ")</f>
        <v>0.23315883284775785</v>
      </c>
      <c r="L12" s="71">
        <f>IFERROR(I12-H12, " - ")</f>
        <v>77.4300340199988</v>
      </c>
      <c r="M12" s="8"/>
      <c r="N12" s="181" t="s">
        <v>3</v>
      </c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310.40001145000008</v>
      </c>
      <c r="I13" s="61">
        <v>387.36557566999886</v>
      </c>
      <c r="J13" s="69">
        <f t="shared" si="0"/>
        <v>0.3347118514496083</v>
      </c>
      <c r="K13" s="65">
        <f t="shared" ref="K13:K27" si="1">IFERROR(I13/H13-1," - ")</f>
        <v>0.24795606114981261</v>
      </c>
      <c r="L13" s="144">
        <f t="shared" ref="L13:L27" si="2">IFERROR(I13-H13, " - ")</f>
        <v>76.965564219998782</v>
      </c>
      <c r="M13" s="8"/>
      <c r="N13" s="179">
        <f>+I13/$I$12</f>
        <v>0.94589826276513378</v>
      </c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3.5060969999999997E-2</v>
      </c>
      <c r="I14" s="61">
        <v>7.032169999999999E-3</v>
      </c>
      <c r="J14" s="73">
        <f t="shared" si="0"/>
        <v>6.0763030796871297E-6</v>
      </c>
      <c r="K14" s="64">
        <f t="shared" si="1"/>
        <v>-0.79943024964797038</v>
      </c>
      <c r="L14" s="145">
        <f t="shared" si="2"/>
        <v>-2.80288E-2</v>
      </c>
      <c r="M14" s="8"/>
      <c r="N14" s="179">
        <f t="shared" ref="N14:N21" si="3">+I14/$I$12</f>
        <v>1.7171679168868025E-5</v>
      </c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0.228105</v>
      </c>
      <c r="I15" s="61">
        <v>0.14505618000000001</v>
      </c>
      <c r="J15" s="73">
        <f t="shared" si="0"/>
        <v>1.2533902241579069E-4</v>
      </c>
      <c r="K15" s="64">
        <f t="shared" si="1"/>
        <v>-0.36408154139540994</v>
      </c>
      <c r="L15" s="145">
        <f t="shared" si="2"/>
        <v>-8.3048819999999995E-2</v>
      </c>
      <c r="M15" s="8"/>
      <c r="N15" s="179">
        <f t="shared" si="3"/>
        <v>3.5420903994379699E-4</v>
      </c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2.4886890999999993</v>
      </c>
      <c r="I16" s="61">
        <v>8.6203446100000019</v>
      </c>
      <c r="J16" s="73">
        <f t="shared" si="0"/>
        <v>7.4486007166646093E-3</v>
      </c>
      <c r="K16" s="64">
        <f t="shared" si="1"/>
        <v>2.463809364536536</v>
      </c>
      <c r="L16" s="145">
        <f t="shared" si="2"/>
        <v>6.1316555100000025</v>
      </c>
      <c r="M16" s="8"/>
      <c r="N16" s="179">
        <f t="shared" si="3"/>
        <v>2.1049802830136473E-2</v>
      </c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0.28763100000000003</v>
      </c>
      <c r="I17" s="61"/>
      <c r="J17" s="73">
        <f t="shared" si="0"/>
        <v>0</v>
      </c>
      <c r="K17" s="64">
        <f t="shared" si="1"/>
        <v>-1</v>
      </c>
      <c r="L17" s="145">
        <f t="shared" si="2"/>
        <v>-0.28763100000000003</v>
      </c>
      <c r="M17" s="8"/>
      <c r="N17" s="179">
        <f t="shared" si="3"/>
        <v>0</v>
      </c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11.936674010000003</v>
      </c>
      <c r="I18" s="61">
        <v>9.1169133599999999</v>
      </c>
      <c r="J18" s="73">
        <f t="shared" si="0"/>
        <v>7.877672002612102E-3</v>
      </c>
      <c r="K18" s="64">
        <f t="shared" si="1"/>
        <v>-0.23622666143330506</v>
      </c>
      <c r="L18" s="145">
        <f t="shared" si="2"/>
        <v>-2.8197606500000028</v>
      </c>
      <c r="M18" s="8"/>
      <c r="N18" s="179">
        <f t="shared" si="3"/>
        <v>2.2262361579467874E-2</v>
      </c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6.1022130000000017</v>
      </c>
      <c r="I19" s="61">
        <v>3.8406245899999987</v>
      </c>
      <c r="J19" s="73">
        <f t="shared" si="0"/>
        <v>3.3185771993764534E-3</v>
      </c>
      <c r="K19" s="64">
        <f t="shared" si="1"/>
        <v>-0.37061774310401852</v>
      </c>
      <c r="L19" s="145">
        <f t="shared" si="2"/>
        <v>-2.261588410000003</v>
      </c>
      <c r="M19" s="8"/>
      <c r="N19" s="179">
        <f t="shared" si="3"/>
        <v>9.3783246519275384E-3</v>
      </c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0.11348000000000003</v>
      </c>
      <c r="I20" s="61">
        <v>1.619056E-2</v>
      </c>
      <c r="J20" s="73">
        <f t="shared" si="0"/>
        <v>1.3989813896686124E-5</v>
      </c>
      <c r="K20" s="64">
        <f t="shared" si="1"/>
        <v>-0.8573267536129715</v>
      </c>
      <c r="L20" s="145">
        <f t="shared" si="2"/>
        <v>-9.7289440000000033E-2</v>
      </c>
      <c r="M20" s="8"/>
      <c r="N20" s="179">
        <f t="shared" si="3"/>
        <v>3.9535321513033373E-5</v>
      </c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0.49949599999999983</v>
      </c>
      <c r="I21" s="63">
        <v>0.40965740999999994</v>
      </c>
      <c r="J21" s="74">
        <f t="shared" si="0"/>
        <v>3.5397360729328971E-4</v>
      </c>
      <c r="K21" s="66">
        <f t="shared" si="1"/>
        <v>-0.1798584773451638</v>
      </c>
      <c r="L21" s="146">
        <f t="shared" si="2"/>
        <v>-8.9838589999999885E-2</v>
      </c>
      <c r="M21" s="8"/>
      <c r="N21" s="179">
        <f t="shared" si="3"/>
        <v>1.0003321327085987E-3</v>
      </c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760.73896199999979</v>
      </c>
      <c r="I22" s="79">
        <v>747.78921154999966</v>
      </c>
      <c r="J22" s="72">
        <f t="shared" si="0"/>
        <v>0.64614391988505304</v>
      </c>
      <c r="K22" s="72">
        <f t="shared" si="1"/>
        <v>-1.7022593947278453E-2</v>
      </c>
      <c r="L22" s="147">
        <f t="shared" si="2"/>
        <v>-12.949750450000124</v>
      </c>
      <c r="M22" s="8"/>
      <c r="N22" s="181" t="s">
        <v>14</v>
      </c>
      <c r="O22" s="150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14.964551999999999</v>
      </c>
      <c r="I23" s="61">
        <v>19.060969840000002</v>
      </c>
      <c r="J23" s="73">
        <f t="shared" si="0"/>
        <v>1.6470055436745061E-2</v>
      </c>
      <c r="K23" s="64">
        <f t="shared" si="1"/>
        <v>0.27374142841028615</v>
      </c>
      <c r="L23" s="145">
        <f t="shared" si="2"/>
        <v>4.0964178400000026</v>
      </c>
      <c r="M23" s="81"/>
      <c r="N23" s="179">
        <f>+I23/$I$22</f>
        <v>2.5489763085095703E-2</v>
      </c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725.92698799999971</v>
      </c>
      <c r="I24" s="61">
        <v>638.21546520999982</v>
      </c>
      <c r="J24" s="73">
        <f t="shared" si="0"/>
        <v>0.55146428439009243</v>
      </c>
      <c r="K24" s="64">
        <f t="shared" si="1"/>
        <v>-0.12082692094373537</v>
      </c>
      <c r="L24" s="145">
        <f t="shared" si="2"/>
        <v>-87.71152278999989</v>
      </c>
      <c r="M24" s="8"/>
      <c r="N24" s="179">
        <f t="shared" ref="N24:N26" si="4">+I24/$I$22</f>
        <v>0.85346974167643042</v>
      </c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19.847422000000002</v>
      </c>
      <c r="I25" s="61">
        <v>90.512776499999873</v>
      </c>
      <c r="J25" s="73">
        <f t="shared" si="0"/>
        <v>7.8209580058215614E-2</v>
      </c>
      <c r="K25" s="64">
        <f t="shared" si="1"/>
        <v>3.5604298885769579</v>
      </c>
      <c r="L25" s="145">
        <f t="shared" si="2"/>
        <v>70.665354499999864</v>
      </c>
      <c r="M25" s="8"/>
      <c r="N25" s="179">
        <f t="shared" si="4"/>
        <v>0.12104049523847388</v>
      </c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0</v>
      </c>
      <c r="I26" s="63">
        <v>0</v>
      </c>
      <c r="J26" s="74">
        <f t="shared" si="0"/>
        <v>0</v>
      </c>
      <c r="K26" s="66" t="str">
        <f t="shared" si="1"/>
        <v xml:space="preserve"> - </v>
      </c>
      <c r="L26" s="146">
        <f t="shared" si="2"/>
        <v>0</v>
      </c>
      <c r="M26" s="8"/>
      <c r="N26" s="179">
        <f t="shared" si="4"/>
        <v>0</v>
      </c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1092.8303225299999</v>
      </c>
      <c r="I27" s="80">
        <f>+I22+I12</f>
        <v>1157.3106060999985</v>
      </c>
      <c r="J27" s="74">
        <f t="shared" si="0"/>
        <v>1</v>
      </c>
      <c r="K27" s="74">
        <f t="shared" si="1"/>
        <v>5.9003014686416222E-2</v>
      </c>
      <c r="L27" s="147">
        <f t="shared" si="2"/>
        <v>64.480283569998619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52" t="s">
        <v>39</v>
      </c>
      <c r="D34" s="252"/>
      <c r="E34" s="252"/>
      <c r="F34" s="252"/>
      <c r="G34" s="252"/>
      <c r="H34" s="252"/>
      <c r="I34" s="178"/>
      <c r="J34" s="252" t="s">
        <v>40</v>
      </c>
      <c r="K34" s="252"/>
      <c r="L34" s="252"/>
      <c r="M34" s="252"/>
      <c r="N34" s="252"/>
      <c r="O34" s="252"/>
      <c r="P34" s="23"/>
    </row>
    <row r="35" spans="2:16" x14ac:dyDescent="0.25">
      <c r="B35" s="20"/>
      <c r="C35" s="253" t="s">
        <v>26</v>
      </c>
      <c r="D35" s="253"/>
      <c r="E35" s="253"/>
      <c r="F35" s="253"/>
      <c r="G35" s="253"/>
      <c r="H35" s="253"/>
      <c r="I35" s="8"/>
      <c r="J35" s="253" t="s">
        <v>26</v>
      </c>
      <c r="K35" s="253"/>
      <c r="L35" s="253"/>
      <c r="M35" s="253"/>
      <c r="N35" s="253"/>
      <c r="O35" s="253"/>
      <c r="P35" s="23"/>
    </row>
    <row r="36" spans="2:16" x14ac:dyDescent="0.25">
      <c r="B36" s="20"/>
      <c r="C36" s="250" t="s">
        <v>12</v>
      </c>
      <c r="D36" s="251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0" t="s">
        <v>12</v>
      </c>
      <c r="K36" s="251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24" t="s">
        <v>4</v>
      </c>
      <c r="D37" s="225"/>
      <c r="E37" s="226">
        <v>310400.01145000034</v>
      </c>
      <c r="F37" s="226">
        <v>387365.57566999958</v>
      </c>
      <c r="G37" s="227">
        <f>+F37/F$57</f>
        <v>0.94589826276513556</v>
      </c>
      <c r="H37" s="228">
        <f>IFERROR(F37/E37-1," - ")</f>
        <v>0.24795606114981394</v>
      </c>
      <c r="I37" s="8"/>
      <c r="J37" s="229" t="s">
        <v>156</v>
      </c>
      <c r="K37" s="230"/>
      <c r="L37" s="231">
        <v>14964.552</v>
      </c>
      <c r="M37" s="231">
        <v>19060.969840000002</v>
      </c>
      <c r="N37" s="232">
        <f>+M37/M$57</f>
        <v>2.54897630850957E-2</v>
      </c>
      <c r="O37" s="233">
        <f>IFERROR(M37/L37-1," - ")</f>
        <v>0.27374142841028593</v>
      </c>
      <c r="P37" s="23"/>
    </row>
    <row r="38" spans="2:16" x14ac:dyDescent="0.25">
      <c r="B38" s="20"/>
      <c r="C38" s="211" t="s">
        <v>112</v>
      </c>
      <c r="D38" s="99"/>
      <c r="E38" s="204">
        <v>90288.726100000102</v>
      </c>
      <c r="F38" s="204">
        <v>179764.55260999964</v>
      </c>
      <c r="G38" s="205">
        <f t="shared" ref="G38:G56" si="5">+F38/F$57</f>
        <v>0.43896254262254913</v>
      </c>
      <c r="H38" s="206">
        <f t="shared" ref="H38:H56" si="6">IFERROR(F38/E38-1," - ")</f>
        <v>0.99099666564017941</v>
      </c>
      <c r="I38" s="3"/>
      <c r="J38" s="182" t="s">
        <v>158</v>
      </c>
      <c r="K38" s="162"/>
      <c r="L38" s="102">
        <v>13778.65</v>
      </c>
      <c r="M38" s="102">
        <v>18798.020100000002</v>
      </c>
      <c r="N38" s="161">
        <f t="shared" ref="N38:N56" si="7">+M38/M$57</f>
        <v>2.5138126907495648E-2</v>
      </c>
      <c r="O38" s="92">
        <f t="shared" ref="O38:O56" si="8">IFERROR(M38/L38-1," - ")</f>
        <v>0.36428605850355456</v>
      </c>
      <c r="P38" s="23"/>
    </row>
    <row r="39" spans="2:16" x14ac:dyDescent="0.25">
      <c r="B39" s="20"/>
      <c r="C39" s="211" t="s">
        <v>113</v>
      </c>
      <c r="D39" s="99"/>
      <c r="E39" s="204">
        <v>37374.069999999985</v>
      </c>
      <c r="F39" s="204">
        <v>56264.869669999993</v>
      </c>
      <c r="G39" s="205">
        <f t="shared" si="5"/>
        <v>0.13739177102536107</v>
      </c>
      <c r="H39" s="206">
        <f t="shared" si="6"/>
        <v>0.50545203318771592</v>
      </c>
      <c r="I39" s="3"/>
      <c r="J39" s="182" t="s">
        <v>164</v>
      </c>
      <c r="K39" s="101"/>
      <c r="L39" s="102">
        <v>1108.7339999999999</v>
      </c>
      <c r="M39" s="102">
        <v>172.43084000000002</v>
      </c>
      <c r="N39" s="161">
        <f t="shared" si="7"/>
        <v>2.3058749355662605E-4</v>
      </c>
      <c r="O39" s="92">
        <f t="shared" si="8"/>
        <v>-0.84447952349255995</v>
      </c>
      <c r="P39" s="23"/>
    </row>
    <row r="40" spans="2:16" x14ac:dyDescent="0.25">
      <c r="B40" s="20"/>
      <c r="C40" s="211" t="s">
        <v>114</v>
      </c>
      <c r="D40" s="99"/>
      <c r="E40" s="204">
        <v>51708.323149999989</v>
      </c>
      <c r="F40" s="204">
        <v>37861.519269999997</v>
      </c>
      <c r="G40" s="205">
        <f t="shared" si="5"/>
        <v>9.2453092253224026E-2</v>
      </c>
      <c r="H40" s="206">
        <f t="shared" si="6"/>
        <v>-0.26778675146420783</v>
      </c>
      <c r="I40" s="3"/>
      <c r="J40" s="182" t="s">
        <v>165</v>
      </c>
      <c r="K40" s="101"/>
      <c r="L40" s="102">
        <v>77.167999999999992</v>
      </c>
      <c r="M40" s="102">
        <v>90.518900000000002</v>
      </c>
      <c r="N40" s="161">
        <f t="shared" si="7"/>
        <v>1.2104868404342794E-4</v>
      </c>
      <c r="O40" s="92">
        <f t="shared" si="8"/>
        <v>0.17301083350611668</v>
      </c>
      <c r="P40" s="23"/>
    </row>
    <row r="41" spans="2:16" x14ac:dyDescent="0.25">
      <c r="B41" s="20"/>
      <c r="C41" s="211" t="s">
        <v>115</v>
      </c>
      <c r="D41" s="99"/>
      <c r="E41" s="204">
        <v>36144.281650000041</v>
      </c>
      <c r="F41" s="204">
        <v>34462.875440000047</v>
      </c>
      <c r="G41" s="205">
        <f t="shared" si="5"/>
        <v>8.4154029309920317E-2</v>
      </c>
      <c r="H41" s="206">
        <f t="shared" si="6"/>
        <v>-4.6519286958909389E-2</v>
      </c>
      <c r="I41" s="3"/>
      <c r="J41" s="234" t="s">
        <v>16</v>
      </c>
      <c r="K41" s="235"/>
      <c r="L41" s="236">
        <v>725926.98800000024</v>
      </c>
      <c r="M41" s="236">
        <v>638215.46520999994</v>
      </c>
      <c r="N41" s="237">
        <f t="shared" si="7"/>
        <v>0.85346974167643064</v>
      </c>
      <c r="O41" s="238">
        <f t="shared" si="8"/>
        <v>-0.12082692094373582</v>
      </c>
      <c r="P41" s="23"/>
    </row>
    <row r="42" spans="2:16" x14ac:dyDescent="0.25">
      <c r="B42" s="20"/>
      <c r="C42" s="211" t="s">
        <v>116</v>
      </c>
      <c r="D42" s="99"/>
      <c r="E42" s="204">
        <v>15671.495700000014</v>
      </c>
      <c r="F42" s="204">
        <v>16479.454249999999</v>
      </c>
      <c r="G42" s="205">
        <f t="shared" si="5"/>
        <v>4.0240765120729258E-2</v>
      </c>
      <c r="H42" s="206">
        <f t="shared" si="6"/>
        <v>5.1555930937720484E-2</v>
      </c>
      <c r="I42" s="3"/>
      <c r="J42" s="182" t="s">
        <v>160</v>
      </c>
      <c r="K42" s="101"/>
      <c r="L42" s="102">
        <v>702583.41000000027</v>
      </c>
      <c r="M42" s="102">
        <v>630384.23996999988</v>
      </c>
      <c r="N42" s="161">
        <f t="shared" si="7"/>
        <v>0.84299723803631033</v>
      </c>
      <c r="O42" s="92">
        <f t="shared" si="8"/>
        <v>-0.10276241795974139</v>
      </c>
      <c r="P42" s="23"/>
    </row>
    <row r="43" spans="2:16" x14ac:dyDescent="0.25">
      <c r="B43" s="20"/>
      <c r="C43" s="211" t="s">
        <v>117</v>
      </c>
      <c r="D43" s="99"/>
      <c r="E43" s="204">
        <v>9831.1107000000047</v>
      </c>
      <c r="F43" s="204">
        <v>13485.564979999986</v>
      </c>
      <c r="G43" s="205">
        <f t="shared" si="5"/>
        <v>3.2930062163952514E-2</v>
      </c>
      <c r="H43" s="206">
        <f t="shared" si="6"/>
        <v>0.37172343914304418</v>
      </c>
      <c r="I43" s="3"/>
      <c r="J43" s="182" t="s">
        <v>166</v>
      </c>
      <c r="K43" s="101"/>
      <c r="L43" s="102"/>
      <c r="M43" s="102">
        <v>3643.1614599999998</v>
      </c>
      <c r="N43" s="161">
        <f t="shared" si="7"/>
        <v>4.8719096287154796E-3</v>
      </c>
      <c r="O43" s="92" t="str">
        <f t="shared" si="8"/>
        <v xml:space="preserve"> - </v>
      </c>
      <c r="P43" s="23"/>
    </row>
    <row r="44" spans="2:16" x14ac:dyDescent="0.25">
      <c r="B44" s="20"/>
      <c r="C44" s="211" t="s">
        <v>118</v>
      </c>
      <c r="D44" s="99"/>
      <c r="E44" s="204">
        <v>9480.8397000000041</v>
      </c>
      <c r="F44" s="204">
        <v>11798.313219999998</v>
      </c>
      <c r="G44" s="205">
        <f t="shared" si="5"/>
        <v>2.8810004500410859E-2</v>
      </c>
      <c r="H44" s="206">
        <f t="shared" si="6"/>
        <v>0.24443758077673161</v>
      </c>
      <c r="I44" s="3"/>
      <c r="J44" s="182" t="s">
        <v>167</v>
      </c>
      <c r="K44" s="101"/>
      <c r="L44" s="102"/>
      <c r="M44" s="102">
        <v>2109.1142100000002</v>
      </c>
      <c r="N44" s="161">
        <f t="shared" si="7"/>
        <v>2.8204662188536776E-3</v>
      </c>
      <c r="O44" s="92" t="str">
        <f t="shared" si="8"/>
        <v xml:space="preserve"> - </v>
      </c>
      <c r="P44" s="23"/>
    </row>
    <row r="45" spans="2:16" x14ac:dyDescent="0.25">
      <c r="B45" s="20"/>
      <c r="C45" s="211" t="s">
        <v>119</v>
      </c>
      <c r="D45" s="99"/>
      <c r="E45" s="204">
        <v>19510.429999999989</v>
      </c>
      <c r="F45" s="204">
        <v>10995.372359999999</v>
      </c>
      <c r="G45" s="205">
        <f t="shared" si="5"/>
        <v>2.6849323396356924E-2</v>
      </c>
      <c r="H45" s="206">
        <f t="shared" si="6"/>
        <v>-0.43643618515839966</v>
      </c>
      <c r="I45" s="3"/>
      <c r="J45" s="182" t="s">
        <v>168</v>
      </c>
      <c r="K45" s="101"/>
      <c r="L45" s="102"/>
      <c r="M45" s="102">
        <v>1127.2392199999999</v>
      </c>
      <c r="N45" s="105">
        <f t="shared" si="7"/>
        <v>1.5074291024652325E-3</v>
      </c>
      <c r="O45" s="92" t="str">
        <f t="shared" si="8"/>
        <v xml:space="preserve"> - </v>
      </c>
      <c r="P45" s="23"/>
    </row>
    <row r="46" spans="2:16" x14ac:dyDescent="0.25">
      <c r="B46" s="20"/>
      <c r="C46" s="211" t="s">
        <v>120</v>
      </c>
      <c r="D46" s="99"/>
      <c r="E46" s="204">
        <v>13231.667000000005</v>
      </c>
      <c r="F46" s="204">
        <v>7298.8167400000048</v>
      </c>
      <c r="G46" s="205">
        <f t="shared" si="5"/>
        <v>1.7822797141087792E-2</v>
      </c>
      <c r="H46" s="206">
        <f t="shared" si="6"/>
        <v>-0.44838267619643069</v>
      </c>
      <c r="I46" s="3"/>
      <c r="J46" s="182" t="s">
        <v>169</v>
      </c>
      <c r="K46" s="101"/>
      <c r="L46" s="102">
        <v>2848.7890000000002</v>
      </c>
      <c r="M46" s="102">
        <v>490.69009</v>
      </c>
      <c r="N46" s="161">
        <f t="shared" si="7"/>
        <v>6.5618770961259159E-4</v>
      </c>
      <c r="O46" s="92">
        <f t="shared" si="8"/>
        <v>-0.82775484951675959</v>
      </c>
      <c r="P46" s="23"/>
    </row>
    <row r="47" spans="2:16" x14ac:dyDescent="0.25">
      <c r="B47" s="20"/>
      <c r="C47" s="211" t="s">
        <v>121</v>
      </c>
      <c r="D47" s="99"/>
      <c r="E47" s="204">
        <v>4719.9521999999997</v>
      </c>
      <c r="F47" s="204">
        <v>5333.8112800000063</v>
      </c>
      <c r="G47" s="205">
        <f t="shared" si="5"/>
        <v>1.3024499698876651E-2</v>
      </c>
      <c r="H47" s="206">
        <f t="shared" si="6"/>
        <v>0.13005620692514785</v>
      </c>
      <c r="I47" s="3"/>
      <c r="J47" s="182" t="s">
        <v>161</v>
      </c>
      <c r="K47" s="101"/>
      <c r="L47" s="102">
        <v>20494.789000000004</v>
      </c>
      <c r="M47" s="102">
        <v>461.02026000000001</v>
      </c>
      <c r="N47" s="161">
        <f t="shared" si="7"/>
        <v>6.1651098047323821E-4</v>
      </c>
      <c r="O47" s="92">
        <f t="shared" si="8"/>
        <v>-0.97750548883425925</v>
      </c>
      <c r="P47" s="23"/>
    </row>
    <row r="48" spans="2:16" x14ac:dyDescent="0.25">
      <c r="B48" s="20"/>
      <c r="C48" s="211" t="s">
        <v>122</v>
      </c>
      <c r="D48" s="99"/>
      <c r="E48" s="204">
        <v>3100.0433999999991</v>
      </c>
      <c r="F48" s="204">
        <v>2772.9558599999978</v>
      </c>
      <c r="G48" s="205">
        <f t="shared" si="5"/>
        <v>6.7712112160759038E-3</v>
      </c>
      <c r="H48" s="206">
        <f t="shared" si="6"/>
        <v>-0.10551063252856441</v>
      </c>
      <c r="I48" s="3"/>
      <c r="J48" s="234" t="s">
        <v>17</v>
      </c>
      <c r="K48" s="235"/>
      <c r="L48" s="236">
        <v>19847.421999999995</v>
      </c>
      <c r="M48" s="236">
        <v>90512.776499999949</v>
      </c>
      <c r="N48" s="237">
        <f t="shared" si="7"/>
        <v>0.12104049523847399</v>
      </c>
      <c r="O48" s="238">
        <f t="shared" si="8"/>
        <v>3.5604298885769632</v>
      </c>
      <c r="P48" s="23"/>
    </row>
    <row r="49" spans="2:16" x14ac:dyDescent="0.25">
      <c r="B49" s="20"/>
      <c r="C49" s="211" t="s">
        <v>123</v>
      </c>
      <c r="D49" s="99"/>
      <c r="E49" s="204">
        <v>2094.3772600000007</v>
      </c>
      <c r="F49" s="204">
        <v>1769.2213899999995</v>
      </c>
      <c r="G49" s="205">
        <f t="shared" si="5"/>
        <v>4.3202172427257487E-3</v>
      </c>
      <c r="H49" s="206">
        <f t="shared" si="6"/>
        <v>-0.15525181456563419</v>
      </c>
      <c r="I49" s="3"/>
      <c r="J49" s="182" t="s">
        <v>147</v>
      </c>
      <c r="K49" s="101"/>
      <c r="L49" s="102">
        <v>18624.157999999996</v>
      </c>
      <c r="M49" s="102">
        <v>86794.776179999943</v>
      </c>
      <c r="N49" s="161">
        <f t="shared" si="7"/>
        <v>0.11606850545502495</v>
      </c>
      <c r="O49" s="92">
        <f t="shared" si="8"/>
        <v>3.660332895586472</v>
      </c>
      <c r="P49" s="23"/>
    </row>
    <row r="50" spans="2:16" x14ac:dyDescent="0.25">
      <c r="B50" s="20"/>
      <c r="C50" s="211" t="s">
        <v>124</v>
      </c>
      <c r="D50" s="99"/>
      <c r="E50" s="204">
        <v>1004.9730000000002</v>
      </c>
      <c r="F50" s="204">
        <v>1167.2009500000001</v>
      </c>
      <c r="G50" s="205">
        <f t="shared" si="5"/>
        <v>2.8501586621196549E-3</v>
      </c>
      <c r="H50" s="206">
        <f t="shared" si="6"/>
        <v>0.16142518256709382</v>
      </c>
      <c r="I50" s="3"/>
      <c r="J50" s="182" t="s">
        <v>162</v>
      </c>
      <c r="K50" s="101"/>
      <c r="L50" s="102">
        <v>1223.2639999999999</v>
      </c>
      <c r="M50" s="102">
        <v>3718.0003200000001</v>
      </c>
      <c r="N50" s="161">
        <f t="shared" si="7"/>
        <v>4.9719897834490248E-3</v>
      </c>
      <c r="O50" s="92">
        <f t="shared" si="8"/>
        <v>2.0394095796165019</v>
      </c>
      <c r="P50" s="23"/>
    </row>
    <row r="51" spans="2:16" x14ac:dyDescent="0.25">
      <c r="B51" s="20"/>
      <c r="C51" s="211" t="s">
        <v>125</v>
      </c>
      <c r="D51" s="99"/>
      <c r="E51" s="204">
        <v>417.80790000000002</v>
      </c>
      <c r="F51" s="204">
        <v>907.64366999999993</v>
      </c>
      <c r="G51" s="205">
        <f t="shared" si="5"/>
        <v>2.2163522640797828E-3</v>
      </c>
      <c r="H51" s="206">
        <f t="shared" si="6"/>
        <v>1.1723947057966111</v>
      </c>
      <c r="I51" s="3"/>
      <c r="J51" s="90"/>
      <c r="K51" s="101"/>
      <c r="L51" s="102"/>
      <c r="M51" s="102"/>
      <c r="N51" s="161">
        <f t="shared" si="7"/>
        <v>0</v>
      </c>
      <c r="O51" s="92" t="str">
        <f t="shared" si="8"/>
        <v xml:space="preserve"> - </v>
      </c>
      <c r="P51" s="23"/>
    </row>
    <row r="52" spans="2:16" x14ac:dyDescent="0.25">
      <c r="B52" s="20"/>
      <c r="C52" s="211" t="s">
        <v>126</v>
      </c>
      <c r="D52" s="99"/>
      <c r="E52" s="204">
        <v>2476.4755000000018</v>
      </c>
      <c r="F52" s="204">
        <v>808.23721999999987</v>
      </c>
      <c r="G52" s="205">
        <f t="shared" si="5"/>
        <v>1.9736141524135226E-3</v>
      </c>
      <c r="H52" s="206">
        <f t="shared" si="6"/>
        <v>-0.67363407390866603</v>
      </c>
      <c r="I52" s="3"/>
      <c r="J52" s="90"/>
      <c r="K52" s="142"/>
      <c r="L52" s="102"/>
      <c r="M52" s="102"/>
      <c r="N52" s="161">
        <f t="shared" si="7"/>
        <v>0</v>
      </c>
      <c r="O52" s="92" t="str">
        <f t="shared" si="8"/>
        <v xml:space="preserve"> - </v>
      </c>
      <c r="P52" s="23"/>
    </row>
    <row r="53" spans="2:16" x14ac:dyDescent="0.25">
      <c r="B53" s="20"/>
      <c r="C53" s="211" t="s">
        <v>127</v>
      </c>
      <c r="D53" s="99"/>
      <c r="E53" s="204">
        <v>990.99900000000014</v>
      </c>
      <c r="F53" s="204">
        <v>693.28048000000001</v>
      </c>
      <c r="G53" s="205">
        <f t="shared" si="5"/>
        <v>1.6929041784539947E-3</v>
      </c>
      <c r="H53" s="206">
        <f t="shared" si="6"/>
        <v>-0.30042262403897491</v>
      </c>
      <c r="I53" s="3"/>
      <c r="J53" s="90"/>
      <c r="K53" s="101"/>
      <c r="L53" s="102"/>
      <c r="M53" s="102"/>
      <c r="N53" s="161">
        <f t="shared" si="7"/>
        <v>0</v>
      </c>
      <c r="O53" s="92" t="str">
        <f t="shared" si="8"/>
        <v xml:space="preserve"> - </v>
      </c>
      <c r="P53" s="23"/>
    </row>
    <row r="54" spans="2:16" x14ac:dyDescent="0.25">
      <c r="B54" s="20"/>
      <c r="C54" s="217" t="s">
        <v>110</v>
      </c>
      <c r="D54" s="218"/>
      <c r="E54" s="219">
        <v>11936.674010000002</v>
      </c>
      <c r="F54" s="219">
        <v>9116.9133600000005</v>
      </c>
      <c r="G54" s="220">
        <f t="shared" si="5"/>
        <v>2.2262361579467878E-2</v>
      </c>
      <c r="H54" s="221">
        <f t="shared" si="6"/>
        <v>-0.23622666143330506</v>
      </c>
      <c r="I54" s="8"/>
      <c r="J54" s="84"/>
      <c r="K54" s="99"/>
      <c r="L54" s="25"/>
      <c r="M54" s="25"/>
      <c r="N54" s="161">
        <f t="shared" si="7"/>
        <v>0</v>
      </c>
      <c r="O54" s="86" t="str">
        <f t="shared" si="8"/>
        <v xml:space="preserve"> - </v>
      </c>
      <c r="P54" s="23"/>
    </row>
    <row r="55" spans="2:16" x14ac:dyDescent="0.25">
      <c r="B55" s="20"/>
      <c r="C55" s="211" t="s">
        <v>128</v>
      </c>
      <c r="D55" s="99"/>
      <c r="E55" s="204">
        <v>10384.718000000001</v>
      </c>
      <c r="F55" s="204">
        <v>7292.8909199999998</v>
      </c>
      <c r="G55" s="207">
        <f t="shared" si="5"/>
        <v>1.7808327030175718E-2</v>
      </c>
      <c r="H55" s="208">
        <f t="shared" si="6"/>
        <v>-0.29772855459339398</v>
      </c>
      <c r="I55" s="8"/>
      <c r="J55" s="84"/>
      <c r="K55" s="99"/>
      <c r="L55" s="25"/>
      <c r="M55" s="25"/>
      <c r="N55" s="161">
        <f t="shared" si="7"/>
        <v>0</v>
      </c>
      <c r="O55" s="86" t="str">
        <f t="shared" si="8"/>
        <v xml:space="preserve"> - </v>
      </c>
      <c r="P55" s="23"/>
    </row>
    <row r="56" spans="2:16" x14ac:dyDescent="0.25">
      <c r="B56" s="20"/>
      <c r="C56" s="211" t="s">
        <v>129</v>
      </c>
      <c r="D56" s="99"/>
      <c r="E56" s="204">
        <v>1247.8920000000023</v>
      </c>
      <c r="F56" s="204">
        <v>1128.7075600000003</v>
      </c>
      <c r="G56" s="209">
        <f t="shared" si="5"/>
        <v>2.7561626206129637E-3</v>
      </c>
      <c r="H56" s="210">
        <f t="shared" si="6"/>
        <v>-9.5508617732946277E-2</v>
      </c>
      <c r="I56" s="8"/>
      <c r="J56" s="85"/>
      <c r="K56" s="100"/>
      <c r="L56" s="62"/>
      <c r="M56" s="62"/>
      <c r="N56" s="163">
        <f t="shared" si="7"/>
        <v>0</v>
      </c>
      <c r="O56" s="87" t="str">
        <f t="shared" si="8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332091.36053000006</v>
      </c>
      <c r="F57" s="88">
        <f>+I12*1000</f>
        <v>409521.39454999886</v>
      </c>
      <c r="G57" s="74">
        <f t="shared" ref="G57" si="9">+F57/F$57</f>
        <v>1</v>
      </c>
      <c r="H57" s="98">
        <f t="shared" ref="H57" si="10">IFERROR(F57/E57-1," - ")</f>
        <v>0.23315883284775785</v>
      </c>
      <c r="I57" s="8"/>
      <c r="J57" s="96" t="s">
        <v>14</v>
      </c>
      <c r="K57" s="97"/>
      <c r="L57" s="88">
        <f>+H22*1000</f>
        <v>760738.96199999982</v>
      </c>
      <c r="M57" s="88">
        <f>+I22*1000</f>
        <v>747789.21154999966</v>
      </c>
      <c r="N57" s="74">
        <f t="shared" ref="N57" si="11">+M57/M$57</f>
        <v>1</v>
      </c>
      <c r="O57" s="98">
        <f t="shared" ref="O57" si="12">IFERROR(M57/L57-1," - ")</f>
        <v>-1.7022593947278564E-2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52" t="s">
        <v>45</v>
      </c>
      <c r="D65" s="252"/>
      <c r="E65" s="252"/>
      <c r="F65" s="252"/>
      <c r="G65" s="252"/>
      <c r="H65" s="252"/>
      <c r="I65" s="148"/>
      <c r="J65" s="252" t="s">
        <v>46</v>
      </c>
      <c r="K65" s="252"/>
      <c r="L65" s="252"/>
      <c r="M65" s="252"/>
      <c r="N65" s="252"/>
      <c r="O65" s="252"/>
      <c r="P65" s="23"/>
    </row>
    <row r="66" spans="2:16" x14ac:dyDescent="0.25">
      <c r="B66" s="20"/>
      <c r="C66" s="253" t="s">
        <v>26</v>
      </c>
      <c r="D66" s="253"/>
      <c r="E66" s="253"/>
      <c r="F66" s="253"/>
      <c r="G66" s="253"/>
      <c r="H66" s="253"/>
      <c r="I66" s="8"/>
      <c r="J66" s="253" t="s">
        <v>26</v>
      </c>
      <c r="K66" s="253"/>
      <c r="L66" s="253"/>
      <c r="M66" s="253"/>
      <c r="N66" s="253"/>
      <c r="O66" s="253"/>
      <c r="P66" s="23"/>
    </row>
    <row r="67" spans="2:16" x14ac:dyDescent="0.25">
      <c r="B67" s="20"/>
      <c r="C67" s="250" t="s">
        <v>32</v>
      </c>
      <c r="D67" s="251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0" t="s">
        <v>12</v>
      </c>
      <c r="K67" s="251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7" t="s">
        <v>29</v>
      </c>
      <c r="D68" s="188"/>
      <c r="E68" s="189">
        <v>89769.558529999762</v>
      </c>
      <c r="F68" s="190">
        <v>138947.34902999975</v>
      </c>
      <c r="G68" s="191">
        <f t="shared" ref="G68:G84" si="13">+F68/F$86</f>
        <v>0.33929203914408806</v>
      </c>
      <c r="H68" s="192">
        <f>IFERROR(F68/E68-1," - ")</f>
        <v>0.54782257265490997</v>
      </c>
      <c r="I68" s="3"/>
      <c r="J68" s="187" t="s">
        <v>67</v>
      </c>
      <c r="K68" s="188"/>
      <c r="L68" s="189">
        <v>414790.56200000009</v>
      </c>
      <c r="M68" s="190">
        <v>357018.97709</v>
      </c>
      <c r="N68" s="113">
        <f t="shared" ref="N68:N84" si="14">+M68/M$86</f>
        <v>0.47743263954019821</v>
      </c>
      <c r="O68" s="186">
        <f>IFERROR(M68/L68-1," - ")</f>
        <v>-0.13927892821727239</v>
      </c>
      <c r="P68" s="141"/>
    </row>
    <row r="69" spans="2:16" x14ac:dyDescent="0.25">
      <c r="B69" s="20"/>
      <c r="C69" s="193" t="s">
        <v>48</v>
      </c>
      <c r="D69" s="194"/>
      <c r="E69" s="195">
        <v>53071.200009999862</v>
      </c>
      <c r="F69" s="196">
        <v>68858.387199999983</v>
      </c>
      <c r="G69" s="197">
        <f t="shared" si="13"/>
        <v>0.16814356494283964</v>
      </c>
      <c r="H69" s="198">
        <f t="shared" ref="H69:H84" si="15">IFERROR(F69/E69-1," - ")</f>
        <v>0.29747183381995224</v>
      </c>
      <c r="I69" s="3"/>
      <c r="J69" s="193" t="s">
        <v>54</v>
      </c>
      <c r="K69" s="194"/>
      <c r="L69" s="195">
        <v>22023.764999999996</v>
      </c>
      <c r="M69" s="196">
        <v>111525.33931</v>
      </c>
      <c r="N69" s="105">
        <f t="shared" si="14"/>
        <v>0.14914007528783804</v>
      </c>
      <c r="O69" s="103">
        <f t="shared" ref="O69:O84" si="16">IFERROR(M69/L69-1," - ")</f>
        <v>4.0638634815618504</v>
      </c>
      <c r="P69" s="141"/>
    </row>
    <row r="70" spans="2:16" x14ac:dyDescent="0.25">
      <c r="B70" s="20"/>
      <c r="C70" s="184" t="s">
        <v>57</v>
      </c>
      <c r="D70" s="199"/>
      <c r="E70" s="183">
        <v>44737.128000000077</v>
      </c>
      <c r="F70" s="200">
        <v>59598.256210000014</v>
      </c>
      <c r="G70" s="185">
        <f t="shared" si="13"/>
        <v>0.14553148383246092</v>
      </c>
      <c r="H70" s="201">
        <f t="shared" si="15"/>
        <v>0.33218780181865748</v>
      </c>
      <c r="I70" s="3"/>
      <c r="J70" s="184" t="s">
        <v>30</v>
      </c>
      <c r="K70" s="199"/>
      <c r="L70" s="183">
        <v>20351.695</v>
      </c>
      <c r="M70" s="200">
        <v>85970.880409999954</v>
      </c>
      <c r="N70" s="105">
        <f t="shared" si="14"/>
        <v>0.11496673003853795</v>
      </c>
      <c r="O70" s="103">
        <f t="shared" si="16"/>
        <v>3.2242614391577682</v>
      </c>
      <c r="P70" s="141"/>
    </row>
    <row r="71" spans="2:16" x14ac:dyDescent="0.25">
      <c r="B71" s="20"/>
      <c r="C71" s="90" t="s">
        <v>49</v>
      </c>
      <c r="D71" s="91"/>
      <c r="E71" s="102">
        <v>44745.205449999936</v>
      </c>
      <c r="F71" s="89">
        <v>47727.836739999897</v>
      </c>
      <c r="G71" s="105">
        <f t="shared" si="13"/>
        <v>0.1165454048925709</v>
      </c>
      <c r="H71" s="103">
        <f t="shared" si="15"/>
        <v>6.6658120350634453E-2</v>
      </c>
      <c r="I71" s="3"/>
      <c r="J71" s="90" t="s">
        <v>59</v>
      </c>
      <c r="K71" s="91"/>
      <c r="L71" s="102">
        <v>54539.573000000004</v>
      </c>
      <c r="M71" s="89">
        <v>69221.842230000009</v>
      </c>
      <c r="N71" s="105">
        <f t="shared" si="14"/>
        <v>9.2568655927141058E-2</v>
      </c>
      <c r="O71" s="103">
        <f t="shared" si="16"/>
        <v>0.26920396369806565</v>
      </c>
      <c r="P71" s="141"/>
    </row>
    <row r="72" spans="2:16" x14ac:dyDescent="0.25">
      <c r="B72" s="20"/>
      <c r="C72" s="90" t="s">
        <v>59</v>
      </c>
      <c r="D72" s="91"/>
      <c r="E72" s="102">
        <v>17283.708199999986</v>
      </c>
      <c r="F72" s="89">
        <v>19770.586490000016</v>
      </c>
      <c r="G72" s="105">
        <f t="shared" si="13"/>
        <v>4.8277298214724179E-2</v>
      </c>
      <c r="H72" s="103">
        <f t="shared" si="15"/>
        <v>0.14388569057188971</v>
      </c>
      <c r="I72" s="3"/>
      <c r="J72" s="90" t="s">
        <v>63</v>
      </c>
      <c r="K72" s="91"/>
      <c r="L72" s="102">
        <v>145947.783</v>
      </c>
      <c r="M72" s="89">
        <v>55241.282990000007</v>
      </c>
      <c r="N72" s="105">
        <f t="shared" si="14"/>
        <v>7.3872800164497154E-2</v>
      </c>
      <c r="O72" s="103">
        <f t="shared" si="16"/>
        <v>-0.62149967711397158</v>
      </c>
      <c r="P72" s="141"/>
    </row>
    <row r="73" spans="2:16" x14ac:dyDescent="0.25">
      <c r="B73" s="20"/>
      <c r="C73" s="90" t="s">
        <v>71</v>
      </c>
      <c r="D73" s="91"/>
      <c r="E73" s="102">
        <v>25066.270789999999</v>
      </c>
      <c r="F73" s="89">
        <v>14747.199769999999</v>
      </c>
      <c r="G73" s="105">
        <f t="shared" si="13"/>
        <v>3.6010816446366389E-2</v>
      </c>
      <c r="H73" s="103">
        <f t="shared" si="15"/>
        <v>-0.41167156879661237</v>
      </c>
      <c r="I73" s="3"/>
      <c r="J73" s="90" t="s">
        <v>29</v>
      </c>
      <c r="K73" s="91"/>
      <c r="L73" s="102">
        <v>17497.298999999999</v>
      </c>
      <c r="M73" s="89">
        <v>24821.944149999996</v>
      </c>
      <c r="N73" s="105">
        <f t="shared" si="14"/>
        <v>3.3193771408589409E-2</v>
      </c>
      <c r="O73" s="103">
        <f t="shared" si="16"/>
        <v>0.41861576178128956</v>
      </c>
      <c r="P73" s="23"/>
    </row>
    <row r="74" spans="2:16" x14ac:dyDescent="0.25">
      <c r="B74" s="20"/>
      <c r="C74" s="90" t="s">
        <v>52</v>
      </c>
      <c r="D74" s="91"/>
      <c r="E74" s="102">
        <v>8136.4009999999926</v>
      </c>
      <c r="F74" s="89">
        <v>7848.7017400000068</v>
      </c>
      <c r="G74" s="105">
        <f t="shared" si="13"/>
        <v>1.916554750118617E-2</v>
      </c>
      <c r="H74" s="103">
        <f t="shared" si="15"/>
        <v>-3.5359523209338661E-2</v>
      </c>
      <c r="I74" s="3"/>
      <c r="J74" s="90" t="s">
        <v>49</v>
      </c>
      <c r="K74" s="91"/>
      <c r="L74" s="102"/>
      <c r="M74" s="89">
        <v>12144</v>
      </c>
      <c r="N74" s="105">
        <f t="shared" si="14"/>
        <v>1.6239870557677887E-2</v>
      </c>
      <c r="O74" s="103" t="str">
        <f t="shared" si="16"/>
        <v xml:space="preserve"> - </v>
      </c>
      <c r="P74" s="23"/>
    </row>
    <row r="75" spans="2:16" x14ac:dyDescent="0.25">
      <c r="B75" s="20"/>
      <c r="C75" s="90" t="s">
        <v>62</v>
      </c>
      <c r="D75" s="91"/>
      <c r="E75" s="102">
        <v>6281.0240000000067</v>
      </c>
      <c r="F75" s="89">
        <v>7190.0784700000004</v>
      </c>
      <c r="G75" s="105">
        <f t="shared" si="13"/>
        <v>1.755727189271953E-2</v>
      </c>
      <c r="H75" s="103">
        <f t="shared" si="15"/>
        <v>0.14473029716173547</v>
      </c>
      <c r="I75" s="3"/>
      <c r="J75" s="90" t="s">
        <v>74</v>
      </c>
      <c r="K75" s="91"/>
      <c r="L75" s="102">
        <v>20927.032999999999</v>
      </c>
      <c r="M75" s="89">
        <v>11052.60428</v>
      </c>
      <c r="N75" s="105">
        <f t="shared" si="14"/>
        <v>1.4780374080404857E-2</v>
      </c>
      <c r="O75" s="103">
        <f t="shared" si="16"/>
        <v>-0.47185039178750277</v>
      </c>
      <c r="P75" s="23"/>
    </row>
    <row r="76" spans="2:16" x14ac:dyDescent="0.25">
      <c r="B76" s="20"/>
      <c r="C76" s="90" t="s">
        <v>31</v>
      </c>
      <c r="D76" s="91"/>
      <c r="E76" s="102">
        <v>9126.8736999999983</v>
      </c>
      <c r="F76" s="89">
        <v>7010.6801300000034</v>
      </c>
      <c r="G76" s="105">
        <f t="shared" si="13"/>
        <v>1.7119203595464566E-2</v>
      </c>
      <c r="H76" s="103">
        <f t="shared" si="15"/>
        <v>-0.23186401385175248</v>
      </c>
      <c r="I76" s="3"/>
      <c r="J76" s="90" t="s">
        <v>62</v>
      </c>
      <c r="K76" s="91"/>
      <c r="L76" s="102">
        <v>13778.65</v>
      </c>
      <c r="M76" s="89">
        <v>6653.8567000000012</v>
      </c>
      <c r="N76" s="105">
        <f t="shared" si="14"/>
        <v>8.8980378390429646E-3</v>
      </c>
      <c r="O76" s="103">
        <f t="shared" si="16"/>
        <v>-0.5170893592623369</v>
      </c>
      <c r="P76" s="23"/>
    </row>
    <row r="77" spans="2:16" x14ac:dyDescent="0.25">
      <c r="B77" s="20"/>
      <c r="C77" s="90" t="s">
        <v>51</v>
      </c>
      <c r="D77" s="91"/>
      <c r="E77" s="102">
        <v>4256.5526</v>
      </c>
      <c r="F77" s="89">
        <v>6168.3961400000007</v>
      </c>
      <c r="G77" s="105">
        <f t="shared" si="13"/>
        <v>1.5062451491156209E-2</v>
      </c>
      <c r="H77" s="103">
        <f t="shared" si="15"/>
        <v>0.44915303995068712</v>
      </c>
      <c r="I77" s="3"/>
      <c r="J77" s="90" t="s">
        <v>68</v>
      </c>
      <c r="K77" s="91"/>
      <c r="L77" s="102">
        <v>772.61599999999999</v>
      </c>
      <c r="M77" s="89">
        <v>5926.97426</v>
      </c>
      <c r="N77" s="105">
        <f t="shared" si="14"/>
        <v>7.9259959470593441E-3</v>
      </c>
      <c r="O77" s="103">
        <f t="shared" si="16"/>
        <v>6.6713066516872548</v>
      </c>
      <c r="P77" s="23"/>
    </row>
    <row r="78" spans="2:16" x14ac:dyDescent="0.25">
      <c r="B78" s="20"/>
      <c r="C78" s="90" t="s">
        <v>30</v>
      </c>
      <c r="D78" s="91"/>
      <c r="E78" s="102">
        <v>4359.2505000000001</v>
      </c>
      <c r="F78" s="89">
        <v>5349.8604200000009</v>
      </c>
      <c r="G78" s="105">
        <f t="shared" si="13"/>
        <v>1.3063689690446273E-2</v>
      </c>
      <c r="H78" s="103">
        <f t="shared" si="15"/>
        <v>0.22724317402727845</v>
      </c>
      <c r="I78" s="3"/>
      <c r="J78" s="90" t="s">
        <v>53</v>
      </c>
      <c r="K78" s="91"/>
      <c r="L78" s="102">
        <v>962.63400000000001</v>
      </c>
      <c r="M78" s="89">
        <v>2519.6309799999999</v>
      </c>
      <c r="N78" s="105">
        <f t="shared" si="14"/>
        <v>3.3694401324370123E-3</v>
      </c>
      <c r="O78" s="103">
        <f t="shared" si="16"/>
        <v>1.6174340195754562</v>
      </c>
      <c r="P78" s="23"/>
    </row>
    <row r="79" spans="2:16" x14ac:dyDescent="0.25">
      <c r="B79" s="20"/>
      <c r="C79" s="90" t="s">
        <v>53</v>
      </c>
      <c r="D79" s="91"/>
      <c r="E79" s="102">
        <v>2359.0673000000006</v>
      </c>
      <c r="F79" s="89">
        <v>4799.4188300000005</v>
      </c>
      <c r="G79" s="105">
        <f t="shared" si="13"/>
        <v>1.1719580207216829E-2</v>
      </c>
      <c r="H79" s="103">
        <f t="shared" si="15"/>
        <v>1.0344560877936799</v>
      </c>
      <c r="I79" s="3"/>
      <c r="J79" s="90" t="s">
        <v>77</v>
      </c>
      <c r="K79" s="91"/>
      <c r="L79" s="102">
        <v>24848.852999999992</v>
      </c>
      <c r="M79" s="89">
        <v>1501.3845000000001</v>
      </c>
      <c r="N79" s="105">
        <f t="shared" si="14"/>
        <v>2.0077643229005218E-3</v>
      </c>
      <c r="O79" s="103">
        <f t="shared" si="16"/>
        <v>-0.93957932384243248</v>
      </c>
      <c r="P79" s="23"/>
    </row>
    <row r="80" spans="2:16" x14ac:dyDescent="0.25">
      <c r="B80" s="20"/>
      <c r="C80" s="90" t="s">
        <v>50</v>
      </c>
      <c r="D80" s="91"/>
      <c r="E80" s="102">
        <v>1126.6354999999996</v>
      </c>
      <c r="F80" s="89">
        <v>3971.1457800000035</v>
      </c>
      <c r="G80" s="105">
        <f t="shared" si="13"/>
        <v>9.6970410651284356E-3</v>
      </c>
      <c r="H80" s="103">
        <f t="shared" si="15"/>
        <v>2.5247831086451695</v>
      </c>
      <c r="I80" s="3"/>
      <c r="J80" s="90" t="s">
        <v>52</v>
      </c>
      <c r="K80" s="91"/>
      <c r="L80" s="102">
        <v>1223.2639999999999</v>
      </c>
      <c r="M80" s="89">
        <v>1335.3150000000001</v>
      </c>
      <c r="N80" s="105">
        <f t="shared" si="14"/>
        <v>1.7856836918417036E-3</v>
      </c>
      <c r="O80" s="103">
        <f t="shared" si="16"/>
        <v>9.1600014387736461E-2</v>
      </c>
      <c r="P80" s="23"/>
    </row>
    <row r="81" spans="2:16" x14ac:dyDescent="0.25">
      <c r="B81" s="20"/>
      <c r="C81" s="90" t="s">
        <v>63</v>
      </c>
      <c r="D81" s="91"/>
      <c r="E81" s="102">
        <v>2518.898000000001</v>
      </c>
      <c r="F81" s="114">
        <v>2935.0938699999992</v>
      </c>
      <c r="G81" s="105">
        <f t="shared" si="13"/>
        <v>7.1671319473435979E-3</v>
      </c>
      <c r="H81" s="103">
        <f t="shared" si="15"/>
        <v>0.16522934632525743</v>
      </c>
      <c r="I81" s="3"/>
      <c r="J81" s="90" t="s">
        <v>57</v>
      </c>
      <c r="K81" s="91"/>
      <c r="L81" s="102">
        <v>1734.309999999999</v>
      </c>
      <c r="M81" s="114">
        <v>756.95990000000006</v>
      </c>
      <c r="N81" s="105">
        <f t="shared" si="14"/>
        <v>1.0122637346305005E-3</v>
      </c>
      <c r="O81" s="103">
        <f t="shared" si="16"/>
        <v>-0.56353829476852435</v>
      </c>
      <c r="P81" s="23"/>
    </row>
    <row r="82" spans="2:16" x14ac:dyDescent="0.25">
      <c r="B82" s="20"/>
      <c r="C82" s="90" t="s">
        <v>64</v>
      </c>
      <c r="D82" s="91"/>
      <c r="E82" s="102">
        <v>1404.4770000000001</v>
      </c>
      <c r="F82" s="89">
        <v>2006.83032</v>
      </c>
      <c r="G82" s="105">
        <f t="shared" si="13"/>
        <v>4.9004285165740813E-3</v>
      </c>
      <c r="H82" s="103">
        <f t="shared" si="15"/>
        <v>0.42888087166966771</v>
      </c>
      <c r="I82" s="3"/>
      <c r="J82" s="90" t="s">
        <v>66</v>
      </c>
      <c r="K82" s="91"/>
      <c r="L82" s="102"/>
      <c r="M82" s="89">
        <v>610.44394999999997</v>
      </c>
      <c r="N82" s="105">
        <f t="shared" si="14"/>
        <v>8.1633158191021012E-4</v>
      </c>
      <c r="O82" s="103" t="str">
        <f t="shared" si="16"/>
        <v xml:space="preserve"> - </v>
      </c>
      <c r="P82" s="23"/>
    </row>
    <row r="83" spans="2:16" x14ac:dyDescent="0.25">
      <c r="B83" s="20"/>
      <c r="C83" s="90" t="s">
        <v>72</v>
      </c>
      <c r="D83" s="95"/>
      <c r="E83" s="102">
        <v>1278.6179999999997</v>
      </c>
      <c r="F83" s="89">
        <v>1880.5954699999986</v>
      </c>
      <c r="G83" s="105">
        <f t="shared" si="13"/>
        <v>4.5921788092817091E-3</v>
      </c>
      <c r="H83" s="103">
        <f t="shared" si="15"/>
        <v>0.47080321878778419</v>
      </c>
      <c r="I83" s="3"/>
      <c r="J83" s="90" t="s">
        <v>60</v>
      </c>
      <c r="K83" s="95"/>
      <c r="L83" s="102">
        <v>801.42100000000005</v>
      </c>
      <c r="M83" s="89">
        <v>578.07444999999996</v>
      </c>
      <c r="N83" s="105">
        <f t="shared" si="14"/>
        <v>7.7304465091410058E-4</v>
      </c>
      <c r="O83" s="103">
        <f t="shared" si="16"/>
        <v>-0.27868816764222559</v>
      </c>
      <c r="P83" s="23"/>
    </row>
    <row r="84" spans="2:16" x14ac:dyDescent="0.25">
      <c r="B84" s="20"/>
      <c r="C84" s="90" t="s">
        <v>56</v>
      </c>
      <c r="D84" s="91"/>
      <c r="E84" s="102">
        <v>1454.5380999999966</v>
      </c>
      <c r="F84" s="89">
        <v>1601.1302300000002</v>
      </c>
      <c r="G84" s="105">
        <f t="shared" si="13"/>
        <v>3.9097596641059409E-3</v>
      </c>
      <c r="H84" s="103">
        <f t="shared" si="15"/>
        <v>0.1007825989570188</v>
      </c>
      <c r="I84" s="3"/>
      <c r="J84" s="90" t="s">
        <v>72</v>
      </c>
      <c r="K84" s="91"/>
      <c r="L84" s="102"/>
      <c r="M84" s="89">
        <v>517.87099999999998</v>
      </c>
      <c r="N84" s="105">
        <f t="shared" si="14"/>
        <v>6.9253606765276718E-4</v>
      </c>
      <c r="O84" s="103" t="str">
        <f t="shared" si="16"/>
        <v xml:space="preserve"> - 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15115.953850000398</v>
      </c>
      <c r="F85" s="102">
        <f>+F86-SUM(F68:F84)</f>
        <v>9109.8477099991869</v>
      </c>
      <c r="G85" s="106">
        <f>+F85/F$86</f>
        <v>2.2245108146326544E-2</v>
      </c>
      <c r="H85" s="104">
        <f t="shared" ref="H85:H86" si="17">IFERROR(F85/E85-1," - ")</f>
        <v>-0.39733557006070463</v>
      </c>
      <c r="I85" s="3"/>
      <c r="J85" s="93" t="s">
        <v>33</v>
      </c>
      <c r="K85" s="94"/>
      <c r="L85" s="102">
        <f>+L86-SUM(L68:L84)</f>
        <v>20539.503999999724</v>
      </c>
      <c r="M85" s="102">
        <f>+M86-SUM(M68:M84)</f>
        <v>391.83034999971278</v>
      </c>
      <c r="N85" s="106">
        <f>+M85/M$86</f>
        <v>5.2398502672636334E-4</v>
      </c>
      <c r="O85" s="104">
        <f t="shared" ref="O85:O86" si="18">IFERROR(M85/L85-1," - ")</f>
        <v>-0.98092308606869383</v>
      </c>
      <c r="P85" s="23"/>
    </row>
    <row r="86" spans="2:16" x14ac:dyDescent="0.25">
      <c r="B86" s="20"/>
      <c r="C86" s="96" t="s">
        <v>3</v>
      </c>
      <c r="D86" s="97"/>
      <c r="E86" s="88">
        <f>+E57</f>
        <v>332091.36053000006</v>
      </c>
      <c r="F86" s="88">
        <f>+F57</f>
        <v>409521.39454999886</v>
      </c>
      <c r="G86" s="74">
        <f>+F86/F$86</f>
        <v>1</v>
      </c>
      <c r="H86" s="98">
        <f t="shared" si="17"/>
        <v>0.23315883284775785</v>
      </c>
      <c r="I86" s="8"/>
      <c r="J86" s="96" t="s">
        <v>14</v>
      </c>
      <c r="K86" s="97"/>
      <c r="L86" s="88">
        <f>+L57</f>
        <v>760738.96199999982</v>
      </c>
      <c r="M86" s="88">
        <f>+M57</f>
        <v>747789.21154999966</v>
      </c>
      <c r="N86" s="74">
        <f>+M86/M$86</f>
        <v>1</v>
      </c>
      <c r="O86" s="98">
        <f t="shared" si="18"/>
        <v>-1.7022593947278564E-2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sortState ref="J106:M107">
    <sortCondition descending="1" ref="M106:M107"/>
  </sortState>
  <mergeCells count="19">
    <mergeCell ref="C67:D67"/>
    <mergeCell ref="J67:K67"/>
    <mergeCell ref="C64:O64"/>
    <mergeCell ref="C65:H65"/>
    <mergeCell ref="J65:O65"/>
    <mergeCell ref="C66:H66"/>
    <mergeCell ref="J66:O66"/>
    <mergeCell ref="F10:L10"/>
    <mergeCell ref="F11:G11"/>
    <mergeCell ref="B1:P1"/>
    <mergeCell ref="C7:O8"/>
    <mergeCell ref="F9:L9"/>
    <mergeCell ref="C36:D36"/>
    <mergeCell ref="J36:K36"/>
    <mergeCell ref="C33:O33"/>
    <mergeCell ref="C34:H34"/>
    <mergeCell ref="J34:O34"/>
    <mergeCell ref="C35:H35"/>
    <mergeCell ref="J35:O35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3CB6784D-9188-495E-B0D1-D5E2D0B0634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9" id="{3D12AA20-9330-4B29-9DC1-D753B082FB9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8" id="{D71E3AE6-24BE-44FE-B9C0-EF95E37BB16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  <x14:conditionalFormatting xmlns:xm="http://schemas.microsoft.com/office/excel/2006/main">
          <x14:cfRule type="iconSet" priority="5" id="{57C51BE0-B764-459B-B511-AAF03229D1B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H37:H38 H54:H56 H40:H51</xm:sqref>
        </x14:conditionalFormatting>
        <x14:conditionalFormatting xmlns:xm="http://schemas.microsoft.com/office/excel/2006/main">
          <x14:cfRule type="iconSet" priority="4" id="{FDC81348-CF78-4DC6-94B1-BEEB9B12A8E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3" id="{51F2B88F-E7F5-4DD7-8408-DF11A4FB84C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H53</xm:sqref>
        </x14:conditionalFormatting>
        <x14:conditionalFormatting xmlns:xm="http://schemas.microsoft.com/office/excel/2006/main">
          <x14:cfRule type="iconSet" priority="2" id="{1EF449C6-D521-4F2D-8610-2B059B91047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H52</xm:sqref>
        </x14:conditionalFormatting>
        <x14:conditionalFormatting xmlns:xm="http://schemas.microsoft.com/office/excel/2006/main">
          <x14:cfRule type="iconSet" priority="1" id="{7C3A9C63-6018-4493-B66A-DFF030953E2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2" sqref="C12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7" t="s">
        <v>184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2:16" x14ac:dyDescent="0.25">
      <c r="B2" s="166" t="str">
        <f>+B6</f>
        <v>1. Exportaciones por tipo y sector</v>
      </c>
      <c r="C2" s="167"/>
      <c r="D2" s="167"/>
      <c r="E2" s="167"/>
      <c r="F2" s="167"/>
      <c r="G2" s="167"/>
      <c r="H2" s="167"/>
      <c r="I2" s="166"/>
      <c r="J2" s="166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6" t="str">
        <f>+B32</f>
        <v>2. Principales productos exportados</v>
      </c>
      <c r="C3" s="166"/>
      <c r="D3" s="166"/>
      <c r="E3" s="166"/>
      <c r="F3" s="166"/>
      <c r="G3" s="166"/>
      <c r="H3" s="168"/>
      <c r="I3" s="166"/>
      <c r="J3" s="166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US$ 152.1 millones, creciendo en 2.8% respecto al I semestre del 2016. De otro lado el 9.8% de estas exportaciones fueron de tipo Tradicional, en tanto las exportaciones No Tradicional representaron el 90.2%.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20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38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0" t="s">
        <v>12</v>
      </c>
      <c r="G11" s="251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125.98478156000105</v>
      </c>
      <c r="I12" s="79">
        <v>137.29192105999934</v>
      </c>
      <c r="J12" s="69">
        <f t="shared" ref="J12:J27" si="0">IFERROR(I12/I$27, " - ")</f>
        <v>0.90240108584654966</v>
      </c>
      <c r="K12" s="70">
        <f>IFERROR(I12/H12-1," - ")</f>
        <v>8.9750042505040151E-2</v>
      </c>
      <c r="L12" s="155">
        <f>IFERROR(I12-H12, " - ")</f>
        <v>11.307139499998286</v>
      </c>
      <c r="M12" s="8"/>
      <c r="N12" s="181" t="s">
        <v>3</v>
      </c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121.43294306000107</v>
      </c>
      <c r="I13" s="61">
        <v>133.26473579999936</v>
      </c>
      <c r="J13" s="69">
        <f t="shared" si="0"/>
        <v>0.87593094599075283</v>
      </c>
      <c r="K13" s="65">
        <f t="shared" ref="K13:K27" si="1">IFERROR(I13/H13-1," - ")</f>
        <v>9.7434785337880747E-2</v>
      </c>
      <c r="L13" s="156">
        <f t="shared" ref="L13:L27" si="2">IFERROR(I13-H13, " - ")</f>
        <v>11.831792739998292</v>
      </c>
      <c r="M13" s="8"/>
      <c r="N13" s="179">
        <f>+I13/$I$12</f>
        <v>0.97066699024307468</v>
      </c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6.4519999999999996E-4</v>
      </c>
      <c r="I14" s="61">
        <v>5.4213499999999993E-3</v>
      </c>
      <c r="J14" s="73">
        <f t="shared" si="0"/>
        <v>3.5633794683491879E-5</v>
      </c>
      <c r="K14" s="64">
        <f t="shared" si="1"/>
        <v>7.4025883446993177</v>
      </c>
      <c r="L14" s="157">
        <f t="shared" si="2"/>
        <v>4.776149999999999E-3</v>
      </c>
      <c r="M14" s="8"/>
      <c r="N14" s="179">
        <f t="shared" ref="N14:N21" si="3">+I14/$I$12</f>
        <v>3.9487756877047117E-5</v>
      </c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2.1964200000000003E-2</v>
      </c>
      <c r="I15" s="61">
        <v>7.3917999999999998E-2</v>
      </c>
      <c r="J15" s="73">
        <f t="shared" si="0"/>
        <v>4.8585293984235536E-4</v>
      </c>
      <c r="K15" s="64">
        <f t="shared" si="1"/>
        <v>2.3653854909352487</v>
      </c>
      <c r="L15" s="157">
        <f t="shared" si="2"/>
        <v>5.1953799999999994E-2</v>
      </c>
      <c r="M15" s="8"/>
      <c r="N15" s="179">
        <f t="shared" si="3"/>
        <v>5.3840021633681085E-4</v>
      </c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8.5934499999999969E-2</v>
      </c>
      <c r="I16" s="61">
        <v>0.15208030999999991</v>
      </c>
      <c r="J16" s="73">
        <f t="shared" si="0"/>
        <v>9.9960315086496804E-4</v>
      </c>
      <c r="K16" s="64">
        <f t="shared" si="1"/>
        <v>0.76972356853184665</v>
      </c>
      <c r="L16" s="157">
        <f t="shared" si="2"/>
        <v>6.6145809999999944E-2</v>
      </c>
      <c r="M16" s="8"/>
      <c r="N16" s="179">
        <f t="shared" si="3"/>
        <v>1.1077149247080442E-3</v>
      </c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7.6948000000000003E-2</v>
      </c>
      <c r="I17" s="61">
        <v>0.15433921</v>
      </c>
      <c r="J17" s="73">
        <f t="shared" si="0"/>
        <v>1.0144505927033559E-3</v>
      </c>
      <c r="K17" s="64">
        <f t="shared" si="1"/>
        <v>1.0057598638041276</v>
      </c>
      <c r="L17" s="157">
        <f t="shared" si="2"/>
        <v>7.7391210000000002E-2</v>
      </c>
      <c r="M17" s="8"/>
      <c r="N17" s="179">
        <f t="shared" si="3"/>
        <v>1.1241681870891053E-3</v>
      </c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4.204745</v>
      </c>
      <c r="I18" s="61">
        <v>3.4539145499999999</v>
      </c>
      <c r="J18" s="73">
        <f t="shared" si="0"/>
        <v>2.2702109609050378E-2</v>
      </c>
      <c r="K18" s="64">
        <f t="shared" si="1"/>
        <v>-0.17856741609776572</v>
      </c>
      <c r="L18" s="157">
        <f t="shared" si="2"/>
        <v>-0.75083045000000004</v>
      </c>
      <c r="M18" s="8"/>
      <c r="N18" s="179">
        <f t="shared" si="3"/>
        <v>2.5157449348316496E-2</v>
      </c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1.0093999999999999E-3</v>
      </c>
      <c r="I19" s="61">
        <v>4.9999999999999996E-6</v>
      </c>
      <c r="J19" s="73">
        <f t="shared" si="0"/>
        <v>3.2864318558561872E-8</v>
      </c>
      <c r="K19" s="64">
        <f t="shared" si="1"/>
        <v>-0.99504656231424604</v>
      </c>
      <c r="L19" s="157">
        <f t="shared" si="2"/>
        <v>-1.0043999999999999E-3</v>
      </c>
      <c r="M19" s="8"/>
      <c r="N19" s="179">
        <f t="shared" si="3"/>
        <v>3.6418748906681103E-8</v>
      </c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6.3200000000000005E-5</v>
      </c>
      <c r="I20" s="61">
        <v>8.855E-4</v>
      </c>
      <c r="J20" s="73">
        <f t="shared" si="0"/>
        <v>5.8202708167213087E-6</v>
      </c>
      <c r="K20" s="64">
        <f t="shared" si="1"/>
        <v>13.011075949367088</v>
      </c>
      <c r="L20" s="157">
        <f t="shared" si="2"/>
        <v>8.2229999999999998E-4</v>
      </c>
      <c r="M20" s="8"/>
      <c r="N20" s="179">
        <f t="shared" si="3"/>
        <v>6.4497604313732245E-6</v>
      </c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0.16052900000000003</v>
      </c>
      <c r="I21" s="63">
        <v>0.18662133999999997</v>
      </c>
      <c r="J21" s="74">
        <f t="shared" si="0"/>
        <v>1.2266366335171369E-3</v>
      </c>
      <c r="K21" s="66">
        <f t="shared" si="1"/>
        <v>0.16253972802421957</v>
      </c>
      <c r="L21" s="158">
        <f t="shared" si="2"/>
        <v>2.6092339999999936E-2</v>
      </c>
      <c r="M21" s="8"/>
      <c r="N21" s="179">
        <f t="shared" si="3"/>
        <v>1.3593031444176726E-3</v>
      </c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22.035241000000003</v>
      </c>
      <c r="I22" s="79">
        <v>14.848765840000006</v>
      </c>
      <c r="J22" s="72">
        <f t="shared" si="0"/>
        <v>9.7598914153450358E-2</v>
      </c>
      <c r="K22" s="72">
        <f t="shared" si="1"/>
        <v>-0.326135537160678</v>
      </c>
      <c r="L22" s="159">
        <f t="shared" si="2"/>
        <v>-7.186475159999997</v>
      </c>
      <c r="M22" s="8"/>
      <c r="N22" s="181" t="s">
        <v>14</v>
      </c>
      <c r="O22" s="150"/>
      <c r="P22" s="23"/>
    </row>
    <row r="23" spans="2:16" x14ac:dyDescent="0.25">
      <c r="B23" s="20"/>
      <c r="C23" s="8"/>
      <c r="D23" s="8"/>
      <c r="E23" s="8"/>
      <c r="F23" s="59" t="s">
        <v>15</v>
      </c>
      <c r="G23" s="60" t="s">
        <v>44</v>
      </c>
      <c r="H23" s="25">
        <v>20.765075000000003</v>
      </c>
      <c r="I23" s="61">
        <v>14.848765840000006</v>
      </c>
      <c r="J23" s="73">
        <f t="shared" si="0"/>
        <v>9.7598914153450358E-2</v>
      </c>
      <c r="K23" s="64">
        <f t="shared" si="1"/>
        <v>-0.2849163395749833</v>
      </c>
      <c r="L23" s="157">
        <f t="shared" si="2"/>
        <v>-5.9163091599999973</v>
      </c>
      <c r="M23" s="81"/>
      <c r="N23" s="179">
        <f>+I23/$I$22</f>
        <v>1</v>
      </c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1.0627219999999999</v>
      </c>
      <c r="I24" s="61">
        <v>0</v>
      </c>
      <c r="J24" s="73">
        <f>IFERROR(I24/I$27, " - ")</f>
        <v>0</v>
      </c>
      <c r="K24" s="64">
        <f t="shared" si="1"/>
        <v>-1</v>
      </c>
      <c r="L24" s="157">
        <f t="shared" si="2"/>
        <v>-1.0627219999999999</v>
      </c>
      <c r="M24" s="8"/>
      <c r="N24" s="179">
        <f t="shared" ref="N24:N26" si="4">+I24/$I$22</f>
        <v>0</v>
      </c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0.20744399999999999</v>
      </c>
      <c r="I25" s="61">
        <v>0</v>
      </c>
      <c r="J25" s="73">
        <f t="shared" si="0"/>
        <v>0</v>
      </c>
      <c r="K25" s="64">
        <f t="shared" si="1"/>
        <v>-1</v>
      </c>
      <c r="L25" s="157">
        <f t="shared" si="2"/>
        <v>-0.20744399999999999</v>
      </c>
      <c r="M25" s="8"/>
      <c r="N25" s="179">
        <f t="shared" si="4"/>
        <v>0</v>
      </c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0</v>
      </c>
      <c r="I26" s="63">
        <v>0</v>
      </c>
      <c r="J26" s="74">
        <f t="shared" si="0"/>
        <v>0</v>
      </c>
      <c r="K26" s="66" t="str">
        <f t="shared" si="1"/>
        <v xml:space="preserve"> - </v>
      </c>
      <c r="L26" s="158">
        <f t="shared" si="2"/>
        <v>0</v>
      </c>
      <c r="M26" s="8"/>
      <c r="N26" s="179">
        <f t="shared" si="4"/>
        <v>0</v>
      </c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148.02002256000105</v>
      </c>
      <c r="I27" s="80">
        <f>+I22+I12</f>
        <v>152.14068689999934</v>
      </c>
      <c r="J27" s="74">
        <f t="shared" si="0"/>
        <v>1</v>
      </c>
      <c r="K27" s="74">
        <f t="shared" si="1"/>
        <v>2.7838560410487379E-2</v>
      </c>
      <c r="L27" s="159">
        <f t="shared" si="2"/>
        <v>4.1206643399982852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52" t="s">
        <v>39</v>
      </c>
      <c r="D34" s="252"/>
      <c r="E34" s="252"/>
      <c r="F34" s="252"/>
      <c r="G34" s="252"/>
      <c r="H34" s="252"/>
      <c r="I34" s="178"/>
      <c r="J34" s="252" t="s">
        <v>40</v>
      </c>
      <c r="K34" s="252"/>
      <c r="L34" s="252"/>
      <c r="M34" s="252"/>
      <c r="N34" s="252"/>
      <c r="O34" s="252"/>
      <c r="P34" s="23"/>
    </row>
    <row r="35" spans="2:16" x14ac:dyDescent="0.25">
      <c r="B35" s="20"/>
      <c r="C35" s="253" t="s">
        <v>26</v>
      </c>
      <c r="D35" s="253"/>
      <c r="E35" s="253"/>
      <c r="F35" s="253"/>
      <c r="G35" s="253"/>
      <c r="H35" s="253"/>
      <c r="I35" s="8"/>
      <c r="J35" s="253" t="s">
        <v>26</v>
      </c>
      <c r="K35" s="253"/>
      <c r="L35" s="253"/>
      <c r="M35" s="253"/>
      <c r="N35" s="253"/>
      <c r="O35" s="253"/>
      <c r="P35" s="23"/>
    </row>
    <row r="36" spans="2:16" x14ac:dyDescent="0.25">
      <c r="B36" s="20"/>
      <c r="C36" s="250" t="s">
        <v>12</v>
      </c>
      <c r="D36" s="251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0" t="s">
        <v>12</v>
      </c>
      <c r="K36" s="251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24" t="s">
        <v>4</v>
      </c>
      <c r="D37" s="225"/>
      <c r="E37" s="226">
        <v>121432.94306000002</v>
      </c>
      <c r="F37" s="226">
        <v>133264.73579999988</v>
      </c>
      <c r="G37" s="227">
        <f>+F37/F$57</f>
        <v>0.97066699024307834</v>
      </c>
      <c r="H37" s="228">
        <f>IFERROR(F37/E37-1," - ")</f>
        <v>9.7434785337894514E-2</v>
      </c>
      <c r="I37" s="8"/>
      <c r="J37" s="229" t="s">
        <v>156</v>
      </c>
      <c r="K37" s="230"/>
      <c r="L37" s="231">
        <v>20765.074999999997</v>
      </c>
      <c r="M37" s="231">
        <v>14848.765839999995</v>
      </c>
      <c r="N37" s="232">
        <f>+M37/M$57</f>
        <v>0.99999999999999922</v>
      </c>
      <c r="O37" s="233">
        <f>IFERROR(M37/L37-1," - ")</f>
        <v>-0.28491633957498363</v>
      </c>
      <c r="P37" s="23"/>
    </row>
    <row r="38" spans="2:16" x14ac:dyDescent="0.25">
      <c r="B38" s="20"/>
      <c r="C38" s="211" t="s">
        <v>112</v>
      </c>
      <c r="D38" s="99"/>
      <c r="E38" s="204">
        <v>19475.815999999999</v>
      </c>
      <c r="F38" s="204">
        <v>28087.812269999944</v>
      </c>
      <c r="G38" s="205">
        <f t="shared" ref="G38:G56" si="5">+F38/F$57</f>
        <v>0.20458459647982491</v>
      </c>
      <c r="H38" s="206">
        <f t="shared" ref="H38:H56" si="6">IFERROR(F38/E38-1," - ")</f>
        <v>0.44218923972171154</v>
      </c>
      <c r="I38" s="3"/>
      <c r="J38" s="182" t="s">
        <v>157</v>
      </c>
      <c r="K38" s="162"/>
      <c r="L38" s="102">
        <v>20173.621999999999</v>
      </c>
      <c r="M38" s="102">
        <v>14149.765289999996</v>
      </c>
      <c r="N38" s="161">
        <f t="shared" ref="N38:N56" si="7">+M38/M$57</f>
        <v>0.95292534359205638</v>
      </c>
      <c r="O38" s="92">
        <f t="shared" ref="O38:O56" si="8">IFERROR(M38/L38-1," - ")</f>
        <v>-0.29860065336804686</v>
      </c>
      <c r="P38" s="23"/>
    </row>
    <row r="39" spans="2:16" x14ac:dyDescent="0.25">
      <c r="B39" s="20"/>
      <c r="C39" s="211" t="s">
        <v>116</v>
      </c>
      <c r="D39" s="99"/>
      <c r="E39" s="204">
        <v>29210.860400000012</v>
      </c>
      <c r="F39" s="204">
        <v>25988.512659999957</v>
      </c>
      <c r="G39" s="205">
        <f t="shared" si="5"/>
        <v>0.1892938234045283</v>
      </c>
      <c r="H39" s="206">
        <f t="shared" si="6"/>
        <v>-0.11031334564866346</v>
      </c>
      <c r="I39" s="3"/>
      <c r="J39" s="182" t="s">
        <v>165</v>
      </c>
      <c r="K39" s="101"/>
      <c r="L39" s="102">
        <v>557.56299999999987</v>
      </c>
      <c r="M39" s="102">
        <v>680.41937999999982</v>
      </c>
      <c r="N39" s="161">
        <f t="shared" si="7"/>
        <v>4.5823295170233459E-2</v>
      </c>
      <c r="O39" s="92">
        <f t="shared" si="8"/>
        <v>0.22034528833512979</v>
      </c>
      <c r="P39" s="23"/>
    </row>
    <row r="40" spans="2:16" x14ac:dyDescent="0.25">
      <c r="B40" s="20"/>
      <c r="C40" s="211" t="s">
        <v>113</v>
      </c>
      <c r="D40" s="99"/>
      <c r="E40" s="204">
        <v>12638.983999999997</v>
      </c>
      <c r="F40" s="204">
        <v>21303.829559999976</v>
      </c>
      <c r="G40" s="205">
        <f t="shared" si="5"/>
        <v>0.15517176389927395</v>
      </c>
      <c r="H40" s="206">
        <f t="shared" si="6"/>
        <v>0.68556503908858346</v>
      </c>
      <c r="I40" s="3"/>
      <c r="J40" s="182" t="s">
        <v>158</v>
      </c>
      <c r="K40" s="101"/>
      <c r="L40" s="102">
        <v>33.89</v>
      </c>
      <c r="M40" s="102">
        <v>18.58117</v>
      </c>
      <c r="N40" s="161">
        <f t="shared" si="7"/>
        <v>1.251361237709436E-3</v>
      </c>
      <c r="O40" s="92">
        <f t="shared" si="8"/>
        <v>-0.45172115668338741</v>
      </c>
      <c r="P40" s="23"/>
    </row>
    <row r="41" spans="2:16" x14ac:dyDescent="0.25">
      <c r="B41" s="20"/>
      <c r="C41" s="211" t="s">
        <v>130</v>
      </c>
      <c r="D41" s="99"/>
      <c r="E41" s="204">
        <v>14360.151300000003</v>
      </c>
      <c r="F41" s="204">
        <v>12549.112779999996</v>
      </c>
      <c r="G41" s="205">
        <f t="shared" si="5"/>
        <v>9.1404597467288545E-2</v>
      </c>
      <c r="H41" s="206">
        <f t="shared" si="6"/>
        <v>-0.12611555979915112</v>
      </c>
      <c r="I41" s="3"/>
      <c r="J41" s="234" t="s">
        <v>16</v>
      </c>
      <c r="K41" s="235"/>
      <c r="L41" s="236">
        <v>1062.722</v>
      </c>
      <c r="M41" s="236"/>
      <c r="N41" s="237">
        <f t="shared" si="7"/>
        <v>0</v>
      </c>
      <c r="O41" s="238">
        <f t="shared" si="8"/>
        <v>-1</v>
      </c>
      <c r="P41" s="23"/>
    </row>
    <row r="42" spans="2:16" x14ac:dyDescent="0.25">
      <c r="B42" s="20"/>
      <c r="C42" s="211" t="s">
        <v>120</v>
      </c>
      <c r="D42" s="99"/>
      <c r="E42" s="204">
        <v>8869.8255000000081</v>
      </c>
      <c r="F42" s="204">
        <v>8982.4150400000053</v>
      </c>
      <c r="G42" s="205">
        <f t="shared" si="5"/>
        <v>6.5425663583471225E-2</v>
      </c>
      <c r="H42" s="206">
        <f t="shared" si="6"/>
        <v>1.2693546225909014E-2</v>
      </c>
      <c r="I42" s="3"/>
      <c r="J42" s="182" t="s">
        <v>168</v>
      </c>
      <c r="K42" s="101"/>
      <c r="L42" s="102">
        <v>1062.722</v>
      </c>
      <c r="M42" s="102"/>
      <c r="N42" s="161">
        <f t="shared" si="7"/>
        <v>0</v>
      </c>
      <c r="O42" s="92">
        <f t="shared" si="8"/>
        <v>-1</v>
      </c>
      <c r="P42" s="23"/>
    </row>
    <row r="43" spans="2:16" x14ac:dyDescent="0.25">
      <c r="B43" s="20"/>
      <c r="C43" s="211" t="s">
        <v>125</v>
      </c>
      <c r="D43" s="99"/>
      <c r="E43" s="204">
        <v>2813.9294000000004</v>
      </c>
      <c r="F43" s="204">
        <v>7651.3990299999923</v>
      </c>
      <c r="G43" s="205">
        <f t="shared" si="5"/>
        <v>5.5730876011678615E-2</v>
      </c>
      <c r="H43" s="206">
        <f t="shared" si="6"/>
        <v>1.7191154938002322</v>
      </c>
      <c r="I43" s="3"/>
      <c r="J43" s="234" t="s">
        <v>17</v>
      </c>
      <c r="K43" s="235"/>
      <c r="L43" s="236">
        <v>207.44399999999999</v>
      </c>
      <c r="M43" s="236"/>
      <c r="N43" s="237">
        <f t="shared" si="7"/>
        <v>0</v>
      </c>
      <c r="O43" s="238">
        <f t="shared" si="8"/>
        <v>-1</v>
      </c>
      <c r="P43" s="23"/>
    </row>
    <row r="44" spans="2:16" x14ac:dyDescent="0.25">
      <c r="B44" s="20"/>
      <c r="C44" s="211" t="s">
        <v>97</v>
      </c>
      <c r="D44" s="99"/>
      <c r="E44" s="204">
        <v>3538.3919999999962</v>
      </c>
      <c r="F44" s="204">
        <v>5288.4007300000076</v>
      </c>
      <c r="G44" s="205">
        <f t="shared" si="5"/>
        <v>3.8519387660755869E-2</v>
      </c>
      <c r="H44" s="206">
        <f t="shared" si="6"/>
        <v>0.49457740408637973</v>
      </c>
      <c r="I44" s="3"/>
      <c r="J44" s="182" t="s">
        <v>162</v>
      </c>
      <c r="K44" s="101"/>
      <c r="L44" s="102">
        <v>207.44399999999999</v>
      </c>
      <c r="M44" s="102"/>
      <c r="N44" s="161">
        <f t="shared" si="7"/>
        <v>0</v>
      </c>
      <c r="O44" s="92">
        <f t="shared" si="8"/>
        <v>-1</v>
      </c>
      <c r="P44" s="23"/>
    </row>
    <row r="45" spans="2:16" x14ac:dyDescent="0.25">
      <c r="B45" s="20"/>
      <c r="C45" s="211" t="s">
        <v>96</v>
      </c>
      <c r="D45" s="99"/>
      <c r="E45" s="204">
        <v>1349.731000000002</v>
      </c>
      <c r="F45" s="204">
        <v>3332.6515600000016</v>
      </c>
      <c r="G45" s="205">
        <f t="shared" si="5"/>
        <v>2.4274200071419828E-2</v>
      </c>
      <c r="H45" s="206">
        <f t="shared" si="6"/>
        <v>1.4691227807614973</v>
      </c>
      <c r="I45" s="3"/>
      <c r="J45" s="182"/>
      <c r="K45" s="101"/>
      <c r="L45" s="102"/>
      <c r="M45" s="102"/>
      <c r="N45" s="105">
        <f t="shared" si="7"/>
        <v>0</v>
      </c>
      <c r="O45" s="92" t="str">
        <f t="shared" si="8"/>
        <v xml:space="preserve"> - </v>
      </c>
      <c r="P45" s="23"/>
    </row>
    <row r="46" spans="2:16" x14ac:dyDescent="0.25">
      <c r="B46" s="20"/>
      <c r="C46" s="211" t="s">
        <v>126</v>
      </c>
      <c r="D46" s="99"/>
      <c r="E46" s="204">
        <v>1659.1649999999995</v>
      </c>
      <c r="F46" s="204">
        <v>3013.2864900000004</v>
      </c>
      <c r="G46" s="205">
        <f t="shared" si="5"/>
        <v>2.1948024812640892E-2</v>
      </c>
      <c r="H46" s="206">
        <f t="shared" si="6"/>
        <v>0.81614636880599667</v>
      </c>
      <c r="I46" s="3"/>
      <c r="J46" s="182"/>
      <c r="K46" s="101"/>
      <c r="L46" s="102"/>
      <c r="M46" s="102"/>
      <c r="N46" s="161">
        <f t="shared" si="7"/>
        <v>0</v>
      </c>
      <c r="O46" s="92" t="str">
        <f t="shared" si="8"/>
        <v xml:space="preserve"> - </v>
      </c>
      <c r="P46" s="23"/>
    </row>
    <row r="47" spans="2:16" x14ac:dyDescent="0.25">
      <c r="B47" s="20"/>
      <c r="C47" s="211" t="s">
        <v>131</v>
      </c>
      <c r="D47" s="99"/>
      <c r="E47" s="204">
        <v>4422.777</v>
      </c>
      <c r="F47" s="204">
        <v>3011.6774999999993</v>
      </c>
      <c r="G47" s="205">
        <f t="shared" si="5"/>
        <v>2.193630533208021E-2</v>
      </c>
      <c r="H47" s="206">
        <f t="shared" si="6"/>
        <v>-0.31905282586031369</v>
      </c>
      <c r="I47" s="3"/>
      <c r="J47" s="216"/>
      <c r="K47" s="101"/>
      <c r="L47" s="102"/>
      <c r="M47" s="102"/>
      <c r="N47" s="161">
        <f t="shared" si="7"/>
        <v>0</v>
      </c>
      <c r="O47" s="92" t="str">
        <f t="shared" si="8"/>
        <v xml:space="preserve"> - </v>
      </c>
      <c r="P47" s="23"/>
    </row>
    <row r="48" spans="2:16" x14ac:dyDescent="0.25">
      <c r="B48" s="20"/>
      <c r="C48" s="211" t="s">
        <v>115</v>
      </c>
      <c r="D48" s="99"/>
      <c r="E48" s="204">
        <v>837.66700000000014</v>
      </c>
      <c r="F48" s="204">
        <v>1800.9392300000002</v>
      </c>
      <c r="G48" s="205">
        <f t="shared" si="5"/>
        <v>1.3117590722712324E-2</v>
      </c>
      <c r="H48" s="206">
        <f t="shared" si="6"/>
        <v>1.1499464942512954</v>
      </c>
      <c r="I48" s="3"/>
      <c r="J48" s="182"/>
      <c r="K48" s="101"/>
      <c r="L48" s="102"/>
      <c r="M48" s="102"/>
      <c r="N48" s="161">
        <f t="shared" si="7"/>
        <v>0</v>
      </c>
      <c r="O48" s="92" t="str">
        <f t="shared" si="8"/>
        <v xml:space="preserve"> - </v>
      </c>
      <c r="P48" s="23"/>
    </row>
    <row r="49" spans="2:16" x14ac:dyDescent="0.25">
      <c r="B49" s="20"/>
      <c r="C49" s="211" t="s">
        <v>132</v>
      </c>
      <c r="D49" s="99"/>
      <c r="E49" s="204">
        <v>1007.1469999999998</v>
      </c>
      <c r="F49" s="204">
        <v>1380.1469199999999</v>
      </c>
      <c r="G49" s="205">
        <f t="shared" si="5"/>
        <v>1.0052644826761858E-2</v>
      </c>
      <c r="H49" s="206">
        <f t="shared" si="6"/>
        <v>0.37035300705855279</v>
      </c>
      <c r="I49" s="3"/>
      <c r="J49" s="90"/>
      <c r="K49" s="101"/>
      <c r="L49" s="102"/>
      <c r="M49" s="102"/>
      <c r="N49" s="161">
        <f t="shared" si="7"/>
        <v>0</v>
      </c>
      <c r="O49" s="92" t="str">
        <f t="shared" si="8"/>
        <v xml:space="preserve"> - </v>
      </c>
      <c r="P49" s="23"/>
    </row>
    <row r="50" spans="2:16" x14ac:dyDescent="0.25">
      <c r="B50" s="20"/>
      <c r="C50" s="211" t="s">
        <v>118</v>
      </c>
      <c r="D50" s="99"/>
      <c r="E50" s="204">
        <v>378.11899999999997</v>
      </c>
      <c r="F50" s="204">
        <v>1361.42022</v>
      </c>
      <c r="G50" s="205">
        <f t="shared" si="5"/>
        <v>9.9162442297317105E-3</v>
      </c>
      <c r="H50" s="206">
        <f t="shared" si="6"/>
        <v>2.6005073006117123</v>
      </c>
      <c r="I50" s="3"/>
      <c r="J50" s="90"/>
      <c r="K50" s="101"/>
      <c r="L50" s="102"/>
      <c r="M50" s="102"/>
      <c r="N50" s="161">
        <f t="shared" si="7"/>
        <v>0</v>
      </c>
      <c r="O50" s="92" t="str">
        <f t="shared" si="8"/>
        <v xml:space="preserve"> - </v>
      </c>
      <c r="P50" s="23"/>
    </row>
    <row r="51" spans="2:16" x14ac:dyDescent="0.25">
      <c r="B51" s="20"/>
      <c r="C51" s="211" t="s">
        <v>127</v>
      </c>
      <c r="D51" s="99"/>
      <c r="E51" s="204">
        <v>2189.7087000000015</v>
      </c>
      <c r="F51" s="204">
        <v>1294.3330599999999</v>
      </c>
      <c r="G51" s="205">
        <f t="shared" si="5"/>
        <v>9.427598142751242E-3</v>
      </c>
      <c r="H51" s="206">
        <f t="shared" si="6"/>
        <v>-0.4089017137302331</v>
      </c>
      <c r="I51" s="3"/>
      <c r="J51" s="90"/>
      <c r="K51" s="101"/>
      <c r="L51" s="102"/>
      <c r="M51" s="102"/>
      <c r="N51" s="161">
        <f t="shared" si="7"/>
        <v>0</v>
      </c>
      <c r="O51" s="92" t="str">
        <f t="shared" si="8"/>
        <v xml:space="preserve"> - </v>
      </c>
      <c r="P51" s="23"/>
    </row>
    <row r="52" spans="2:16" x14ac:dyDescent="0.25">
      <c r="B52" s="20"/>
      <c r="C52" s="211" t="s">
        <v>133</v>
      </c>
      <c r="D52" s="99"/>
      <c r="E52" s="204">
        <v>1669.961</v>
      </c>
      <c r="F52" s="204">
        <v>927.39088000000004</v>
      </c>
      <c r="G52" s="205">
        <f t="shared" si="5"/>
        <v>6.7548831194132056E-3</v>
      </c>
      <c r="H52" s="206">
        <f t="shared" si="6"/>
        <v>-0.44466315081609686</v>
      </c>
      <c r="I52" s="3"/>
      <c r="J52" s="90"/>
      <c r="K52" s="142"/>
      <c r="L52" s="102"/>
      <c r="M52" s="102"/>
      <c r="N52" s="161">
        <f t="shared" si="7"/>
        <v>0</v>
      </c>
      <c r="O52" s="92" t="str">
        <f t="shared" si="8"/>
        <v xml:space="preserve"> - </v>
      </c>
      <c r="P52" s="23"/>
    </row>
    <row r="53" spans="2:16" x14ac:dyDescent="0.25">
      <c r="B53" s="20"/>
      <c r="C53" s="211" t="s">
        <v>124</v>
      </c>
      <c r="D53" s="99"/>
      <c r="E53" s="204">
        <v>853.84922000000006</v>
      </c>
      <c r="F53" s="204">
        <v>910.60826999999995</v>
      </c>
      <c r="G53" s="205">
        <f t="shared" si="5"/>
        <v>6.6326427874954545E-3</v>
      </c>
      <c r="H53" s="206">
        <f t="shared" si="6"/>
        <v>6.6474324354363068E-2</v>
      </c>
      <c r="I53" s="3"/>
      <c r="J53" s="90"/>
      <c r="K53" s="101"/>
      <c r="L53" s="102"/>
      <c r="M53" s="102"/>
      <c r="N53" s="161">
        <f t="shared" si="7"/>
        <v>0</v>
      </c>
      <c r="O53" s="92" t="str">
        <f t="shared" si="8"/>
        <v xml:space="preserve"> - </v>
      </c>
      <c r="P53" s="23"/>
    </row>
    <row r="54" spans="2:16" x14ac:dyDescent="0.25">
      <c r="B54" s="20"/>
      <c r="C54" s="211" t="s">
        <v>134</v>
      </c>
      <c r="D54" s="99"/>
      <c r="E54" s="204">
        <v>911.03000000000009</v>
      </c>
      <c r="F54" s="204">
        <v>879.29165000000023</v>
      </c>
      <c r="G54" s="207">
        <f t="shared" si="5"/>
        <v>6.4045403634182671E-3</v>
      </c>
      <c r="H54" s="208">
        <f t="shared" si="6"/>
        <v>-3.4837875810895147E-2</v>
      </c>
      <c r="I54" s="8"/>
      <c r="J54" s="84"/>
      <c r="K54" s="99"/>
      <c r="L54" s="25"/>
      <c r="M54" s="25"/>
      <c r="N54" s="161">
        <f t="shared" si="7"/>
        <v>0</v>
      </c>
      <c r="O54" s="86" t="str">
        <f t="shared" si="8"/>
        <v xml:space="preserve"> - </v>
      </c>
      <c r="P54" s="23"/>
    </row>
    <row r="55" spans="2:16" x14ac:dyDescent="0.25">
      <c r="B55" s="20"/>
      <c r="C55" s="217" t="s">
        <v>110</v>
      </c>
      <c r="D55" s="218"/>
      <c r="E55" s="219">
        <v>4204.744999999999</v>
      </c>
      <c r="F55" s="219">
        <v>3453.9145499999995</v>
      </c>
      <c r="G55" s="220">
        <f t="shared" si="5"/>
        <v>2.5157449348316489E-2</v>
      </c>
      <c r="H55" s="221">
        <f t="shared" si="6"/>
        <v>-0.17856741609776561</v>
      </c>
      <c r="I55" s="8"/>
      <c r="J55" s="84"/>
      <c r="K55" s="99"/>
      <c r="L55" s="25"/>
      <c r="M55" s="25"/>
      <c r="N55" s="161">
        <f t="shared" si="7"/>
        <v>0</v>
      </c>
      <c r="O55" s="86" t="str">
        <f t="shared" si="8"/>
        <v xml:space="preserve"> - </v>
      </c>
      <c r="P55" s="23"/>
    </row>
    <row r="56" spans="2:16" x14ac:dyDescent="0.25">
      <c r="B56" s="20"/>
      <c r="C56" s="211" t="s">
        <v>135</v>
      </c>
      <c r="D56" s="99"/>
      <c r="E56" s="204">
        <v>4200.1079999999993</v>
      </c>
      <c r="F56" s="204">
        <v>3445.1983299999997</v>
      </c>
      <c r="G56" s="209">
        <f t="shared" si="5"/>
        <v>2.5093962582797412E-2</v>
      </c>
      <c r="H56" s="210">
        <f t="shared" si="6"/>
        <v>-0.17973577584195444</v>
      </c>
      <c r="I56" s="8"/>
      <c r="J56" s="85"/>
      <c r="K56" s="100"/>
      <c r="L56" s="62"/>
      <c r="M56" s="62"/>
      <c r="N56" s="163">
        <f t="shared" si="7"/>
        <v>0</v>
      </c>
      <c r="O56" s="87" t="str">
        <f t="shared" si="8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125984.78156000105</v>
      </c>
      <c r="F57" s="88">
        <f>+I12*1000</f>
        <v>137291.92105999935</v>
      </c>
      <c r="G57" s="74">
        <f t="shared" ref="G57" si="9">+F57/F$57</f>
        <v>1</v>
      </c>
      <c r="H57" s="98">
        <f t="shared" ref="H57" si="10">IFERROR(F57/E57-1," - ")</f>
        <v>8.9750042505040151E-2</v>
      </c>
      <c r="I57" s="8"/>
      <c r="J57" s="96" t="s">
        <v>14</v>
      </c>
      <c r="K57" s="97"/>
      <c r="L57" s="88">
        <f>+H22*1000</f>
        <v>22035.241000000002</v>
      </c>
      <c r="M57" s="88">
        <f>+I22*1000</f>
        <v>14848.765840000005</v>
      </c>
      <c r="N57" s="74">
        <f t="shared" ref="N57" si="11">+M57/M$57</f>
        <v>1</v>
      </c>
      <c r="O57" s="98">
        <f t="shared" ref="O57" si="12">IFERROR(M57/L57-1," - ")</f>
        <v>-0.326135537160678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52" t="s">
        <v>45</v>
      </c>
      <c r="D65" s="252"/>
      <c r="E65" s="252"/>
      <c r="F65" s="252"/>
      <c r="G65" s="252"/>
      <c r="H65" s="252"/>
      <c r="I65" s="148"/>
      <c r="J65" s="252" t="s">
        <v>46</v>
      </c>
      <c r="K65" s="252"/>
      <c r="L65" s="252"/>
      <c r="M65" s="252"/>
      <c r="N65" s="252"/>
      <c r="O65" s="252"/>
      <c r="P65" s="23"/>
    </row>
    <row r="66" spans="2:16" x14ac:dyDescent="0.25">
      <c r="B66" s="20"/>
      <c r="C66" s="253" t="s">
        <v>26</v>
      </c>
      <c r="D66" s="253"/>
      <c r="E66" s="253"/>
      <c r="F66" s="253"/>
      <c r="G66" s="253"/>
      <c r="H66" s="253"/>
      <c r="I66" s="8"/>
      <c r="J66" s="253" t="s">
        <v>26</v>
      </c>
      <c r="K66" s="253"/>
      <c r="L66" s="253"/>
      <c r="M66" s="253"/>
      <c r="N66" s="253"/>
      <c r="O66" s="253"/>
      <c r="P66" s="23"/>
    </row>
    <row r="67" spans="2:16" x14ac:dyDescent="0.25">
      <c r="B67" s="20"/>
      <c r="C67" s="250" t="s">
        <v>32</v>
      </c>
      <c r="D67" s="251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0" t="s">
        <v>12</v>
      </c>
      <c r="K67" s="251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7" t="s">
        <v>29</v>
      </c>
      <c r="D68" s="188"/>
      <c r="E68" s="189">
        <v>37519.02365999997</v>
      </c>
      <c r="F68" s="190">
        <v>40376.127829999947</v>
      </c>
      <c r="G68" s="191">
        <f t="shared" ref="G68:G84" si="13">+F68/F$86</f>
        <v>0.29408961225296543</v>
      </c>
      <c r="H68" s="192">
        <f>IFERROR(F68/E68-1," - ")</f>
        <v>7.6150813408452533E-2</v>
      </c>
      <c r="I68" s="3"/>
      <c r="J68" s="187" t="s">
        <v>29</v>
      </c>
      <c r="K68" s="188"/>
      <c r="L68" s="189">
        <v>4678.8099999999995</v>
      </c>
      <c r="M68" s="190">
        <v>6172.6120900000005</v>
      </c>
      <c r="N68" s="113">
        <f t="shared" ref="N68:N84" si="14">+M68/M$86</f>
        <v>0.41569866186266147</v>
      </c>
      <c r="O68" s="186">
        <f>IFERROR(M68/L68-1," - ")</f>
        <v>0.31926966258514478</v>
      </c>
      <c r="P68" s="141"/>
    </row>
    <row r="69" spans="2:16" x14ac:dyDescent="0.25">
      <c r="B69" s="20"/>
      <c r="C69" s="193" t="s">
        <v>48</v>
      </c>
      <c r="D69" s="194"/>
      <c r="E69" s="195">
        <v>30281.674800000008</v>
      </c>
      <c r="F69" s="196">
        <v>31582.404209999946</v>
      </c>
      <c r="G69" s="197">
        <f t="shared" si="13"/>
        <v>0.23003832975865926</v>
      </c>
      <c r="H69" s="198">
        <f t="shared" ref="H69:H84" si="15">IFERROR(F69/E69-1," - ")</f>
        <v>4.2954341812030172E-2</v>
      </c>
      <c r="I69" s="3"/>
      <c r="J69" s="193" t="s">
        <v>31</v>
      </c>
      <c r="K69" s="194"/>
      <c r="L69" s="195">
        <v>5461.1409999999996</v>
      </c>
      <c r="M69" s="196">
        <v>3255.6208000000001</v>
      </c>
      <c r="N69" s="105">
        <f t="shared" si="14"/>
        <v>0.2192519455879573</v>
      </c>
      <c r="O69" s="103">
        <f t="shared" ref="O69:O84" si="16">IFERROR(M69/L69-1," - ")</f>
        <v>-0.40385703280688034</v>
      </c>
      <c r="P69" s="141"/>
    </row>
    <row r="70" spans="2:16" x14ac:dyDescent="0.25">
      <c r="B70" s="20"/>
      <c r="C70" s="184" t="s">
        <v>57</v>
      </c>
      <c r="D70" s="199"/>
      <c r="E70" s="183">
        <v>13101.153999999999</v>
      </c>
      <c r="F70" s="200">
        <v>22096.966669999973</v>
      </c>
      <c r="G70" s="185">
        <f t="shared" si="13"/>
        <v>0.16094877615080605</v>
      </c>
      <c r="H70" s="201">
        <f t="shared" si="15"/>
        <v>0.68664276978959071</v>
      </c>
      <c r="I70" s="3"/>
      <c r="J70" s="184" t="s">
        <v>91</v>
      </c>
      <c r="K70" s="199"/>
      <c r="L70" s="183">
        <v>381.32600000000002</v>
      </c>
      <c r="M70" s="200">
        <v>978.86182999999994</v>
      </c>
      <c r="N70" s="105">
        <f t="shared" si="14"/>
        <v>6.5922100230250483E-2</v>
      </c>
      <c r="O70" s="103">
        <f t="shared" si="16"/>
        <v>1.5669947236747559</v>
      </c>
      <c r="P70" s="141"/>
    </row>
    <row r="71" spans="2:16" x14ac:dyDescent="0.25">
      <c r="B71" s="20"/>
      <c r="C71" s="90" t="s">
        <v>59</v>
      </c>
      <c r="D71" s="91"/>
      <c r="E71" s="102">
        <v>6994.4254999999939</v>
      </c>
      <c r="F71" s="89">
        <v>10943.295809999992</v>
      </c>
      <c r="G71" s="105">
        <f t="shared" si="13"/>
        <v>7.9708228463185024E-2</v>
      </c>
      <c r="H71" s="103">
        <f t="shared" si="15"/>
        <v>0.56457393248380461</v>
      </c>
      <c r="I71" s="3"/>
      <c r="J71" s="90" t="s">
        <v>72</v>
      </c>
      <c r="K71" s="91"/>
      <c r="L71" s="102">
        <v>371.55499999999995</v>
      </c>
      <c r="M71" s="89">
        <v>925.71339999999998</v>
      </c>
      <c r="N71" s="105">
        <f t="shared" si="14"/>
        <v>6.2342783903715976E-2</v>
      </c>
      <c r="O71" s="103">
        <f t="shared" si="16"/>
        <v>1.491457253973167</v>
      </c>
      <c r="P71" s="141"/>
    </row>
    <row r="72" spans="2:16" x14ac:dyDescent="0.25">
      <c r="B72" s="20"/>
      <c r="C72" s="90" t="s">
        <v>49</v>
      </c>
      <c r="D72" s="91"/>
      <c r="E72" s="102">
        <v>6385.3740000000007</v>
      </c>
      <c r="F72" s="89">
        <v>6511.0039700000016</v>
      </c>
      <c r="G72" s="105">
        <f t="shared" si="13"/>
        <v>4.7424523742766775E-2</v>
      </c>
      <c r="H72" s="103">
        <f t="shared" si="15"/>
        <v>1.9674645525853407E-2</v>
      </c>
      <c r="I72" s="3"/>
      <c r="J72" s="90" t="s">
        <v>66</v>
      </c>
      <c r="K72" s="91"/>
      <c r="L72" s="102">
        <v>4674.9139999999998</v>
      </c>
      <c r="M72" s="89">
        <v>840.12086999999997</v>
      </c>
      <c r="N72" s="105">
        <f t="shared" si="14"/>
        <v>5.6578498109038783E-2</v>
      </c>
      <c r="O72" s="103">
        <f t="shared" si="16"/>
        <v>-0.82029169520551615</v>
      </c>
      <c r="P72" s="141"/>
    </row>
    <row r="73" spans="2:16" x14ac:dyDescent="0.25">
      <c r="B73" s="20"/>
      <c r="C73" s="90" t="s">
        <v>31</v>
      </c>
      <c r="D73" s="91"/>
      <c r="E73" s="102">
        <v>3649.4910000000004</v>
      </c>
      <c r="F73" s="89">
        <v>3402.5214299999971</v>
      </c>
      <c r="G73" s="105">
        <f t="shared" si="13"/>
        <v>2.4783114721754283E-2</v>
      </c>
      <c r="H73" s="103">
        <f t="shared" si="15"/>
        <v>-6.7672332936292601E-2</v>
      </c>
      <c r="I73" s="3"/>
      <c r="J73" s="90" t="s">
        <v>57</v>
      </c>
      <c r="K73" s="91"/>
      <c r="L73" s="102">
        <v>557.46299999999985</v>
      </c>
      <c r="M73" s="89">
        <v>680.41937999999982</v>
      </c>
      <c r="N73" s="105">
        <f t="shared" si="14"/>
        <v>4.5823295170233459E-2</v>
      </c>
      <c r="O73" s="103">
        <f t="shared" si="16"/>
        <v>0.2205641988795668</v>
      </c>
      <c r="P73" s="23"/>
    </row>
    <row r="74" spans="2:16" x14ac:dyDescent="0.25">
      <c r="B74" s="20"/>
      <c r="C74" s="90" t="s">
        <v>63</v>
      </c>
      <c r="D74" s="91"/>
      <c r="E74" s="102">
        <v>2449.0450000000001</v>
      </c>
      <c r="F74" s="89">
        <v>2487.9051899999986</v>
      </c>
      <c r="G74" s="105">
        <f t="shared" si="13"/>
        <v>1.8121278883647739E-2</v>
      </c>
      <c r="H74" s="103">
        <f t="shared" si="15"/>
        <v>1.5867487122530832E-2</v>
      </c>
      <c r="I74" s="3"/>
      <c r="J74" s="90" t="s">
        <v>48</v>
      </c>
      <c r="K74" s="91"/>
      <c r="L74" s="102"/>
      <c r="M74" s="89">
        <v>428.20409999999998</v>
      </c>
      <c r="N74" s="105">
        <f t="shared" si="14"/>
        <v>2.8837689584038845E-2</v>
      </c>
      <c r="O74" s="103" t="str">
        <f t="shared" si="16"/>
        <v xml:space="preserve"> - </v>
      </c>
      <c r="P74" s="23"/>
    </row>
    <row r="75" spans="2:16" x14ac:dyDescent="0.25">
      <c r="B75" s="20"/>
      <c r="C75" s="90" t="s">
        <v>61</v>
      </c>
      <c r="D75" s="91"/>
      <c r="E75" s="102">
        <v>3052.2709999999988</v>
      </c>
      <c r="F75" s="89">
        <v>2155.7885100000003</v>
      </c>
      <c r="G75" s="105">
        <f t="shared" si="13"/>
        <v>1.5702224088319641E-2</v>
      </c>
      <c r="H75" s="103">
        <f t="shared" si="15"/>
        <v>-0.29370999167505074</v>
      </c>
      <c r="I75" s="3"/>
      <c r="J75" s="90" t="s">
        <v>63</v>
      </c>
      <c r="K75" s="91"/>
      <c r="L75" s="102">
        <v>424.10300000000007</v>
      </c>
      <c r="M75" s="89">
        <v>353.5582</v>
      </c>
      <c r="N75" s="105">
        <f t="shared" si="14"/>
        <v>2.3810611858904488E-2</v>
      </c>
      <c r="O75" s="103">
        <f t="shared" si="16"/>
        <v>-0.16633883749938116</v>
      </c>
      <c r="P75" s="23"/>
    </row>
    <row r="76" spans="2:16" x14ac:dyDescent="0.25">
      <c r="B76" s="20"/>
      <c r="C76" s="90" t="s">
        <v>86</v>
      </c>
      <c r="D76" s="91"/>
      <c r="E76" s="102">
        <v>2896.7379999999994</v>
      </c>
      <c r="F76" s="89">
        <v>2091.0396900000005</v>
      </c>
      <c r="G76" s="105">
        <f t="shared" si="13"/>
        <v>1.5230609884802864E-2</v>
      </c>
      <c r="H76" s="103">
        <f t="shared" si="15"/>
        <v>-0.27813986283882042</v>
      </c>
      <c r="I76" s="3"/>
      <c r="J76" s="90" t="s">
        <v>58</v>
      </c>
      <c r="K76" s="91"/>
      <c r="L76" s="102">
        <v>2760.1359999999995</v>
      </c>
      <c r="M76" s="89">
        <v>242.25632999999999</v>
      </c>
      <c r="N76" s="105">
        <f t="shared" si="14"/>
        <v>1.6314913482398878E-2</v>
      </c>
      <c r="O76" s="103">
        <f t="shared" si="16"/>
        <v>-0.91223029227545305</v>
      </c>
      <c r="P76" s="23"/>
    </row>
    <row r="77" spans="2:16" x14ac:dyDescent="0.25">
      <c r="B77" s="20"/>
      <c r="C77" s="90" t="s">
        <v>72</v>
      </c>
      <c r="D77" s="91"/>
      <c r="E77" s="102">
        <v>1969.6066000000005</v>
      </c>
      <c r="F77" s="89">
        <v>2045.21306</v>
      </c>
      <c r="G77" s="105">
        <f t="shared" si="13"/>
        <v>1.4896820178560984E-2</v>
      </c>
      <c r="H77" s="103">
        <f t="shared" si="15"/>
        <v>3.8386579330105475E-2</v>
      </c>
      <c r="I77" s="3"/>
      <c r="J77" s="90" t="s">
        <v>52</v>
      </c>
      <c r="K77" s="91"/>
      <c r="L77" s="102">
        <v>336.06300000000005</v>
      </c>
      <c r="M77" s="89">
        <v>218.07182999999998</v>
      </c>
      <c r="N77" s="105">
        <f t="shared" si="14"/>
        <v>1.4686192263369943E-2</v>
      </c>
      <c r="O77" s="103">
        <f t="shared" si="16"/>
        <v>-0.35109836548504314</v>
      </c>
      <c r="P77" s="23"/>
    </row>
    <row r="78" spans="2:16" x14ac:dyDescent="0.25">
      <c r="B78" s="20"/>
      <c r="C78" s="90" t="s">
        <v>52</v>
      </c>
      <c r="D78" s="91"/>
      <c r="E78" s="102">
        <v>2282.7469999999998</v>
      </c>
      <c r="F78" s="89">
        <v>1386.0445999999999</v>
      </c>
      <c r="G78" s="105">
        <f t="shared" si="13"/>
        <v>1.009560205217225E-2</v>
      </c>
      <c r="H78" s="103">
        <f t="shared" si="15"/>
        <v>-0.39281725044431115</v>
      </c>
      <c r="I78" s="3"/>
      <c r="J78" s="90" t="s">
        <v>61</v>
      </c>
      <c r="K78" s="91"/>
      <c r="L78" s="102"/>
      <c r="M78" s="89">
        <v>201.68022000000002</v>
      </c>
      <c r="N78" s="105">
        <f t="shared" si="14"/>
        <v>1.3582288398454531E-2</v>
      </c>
      <c r="O78" s="103" t="str">
        <f t="shared" si="16"/>
        <v xml:space="preserve"> - </v>
      </c>
      <c r="P78" s="23"/>
    </row>
    <row r="79" spans="2:16" x14ac:dyDescent="0.25">
      <c r="B79" s="20"/>
      <c r="C79" s="90" t="s">
        <v>66</v>
      </c>
      <c r="D79" s="91"/>
      <c r="E79" s="102">
        <v>830.73199999999997</v>
      </c>
      <c r="F79" s="89">
        <v>1370.9592400000001</v>
      </c>
      <c r="G79" s="105">
        <f t="shared" si="13"/>
        <v>9.9857240645708726E-3</v>
      </c>
      <c r="H79" s="103">
        <f t="shared" si="15"/>
        <v>0.65030267282348597</v>
      </c>
      <c r="I79" s="3"/>
      <c r="J79" s="90" t="s">
        <v>62</v>
      </c>
      <c r="K79" s="91"/>
      <c r="L79" s="102">
        <v>510.899</v>
      </c>
      <c r="M79" s="89">
        <v>122.64757</v>
      </c>
      <c r="N79" s="105">
        <f t="shared" si="14"/>
        <v>8.2597820803132788E-3</v>
      </c>
      <c r="O79" s="103">
        <f t="shared" si="16"/>
        <v>-0.75993773720441804</v>
      </c>
      <c r="P79" s="23"/>
    </row>
    <row r="80" spans="2:16" x14ac:dyDescent="0.25">
      <c r="B80" s="20"/>
      <c r="C80" s="90" t="s">
        <v>73</v>
      </c>
      <c r="D80" s="91"/>
      <c r="E80" s="102">
        <v>906.41999999999962</v>
      </c>
      <c r="F80" s="89">
        <v>1179.6233400000001</v>
      </c>
      <c r="G80" s="105">
        <f t="shared" si="13"/>
        <v>8.5920812447841041E-3</v>
      </c>
      <c r="H80" s="103">
        <f t="shared" si="15"/>
        <v>0.30140921427153033</v>
      </c>
      <c r="I80" s="3"/>
      <c r="J80" s="90" t="s">
        <v>65</v>
      </c>
      <c r="K80" s="91"/>
      <c r="L80" s="102">
        <v>56.598999999999997</v>
      </c>
      <c r="M80" s="89">
        <v>115.44167</v>
      </c>
      <c r="N80" s="105">
        <f t="shared" si="14"/>
        <v>7.7744959577057994E-3</v>
      </c>
      <c r="O80" s="103">
        <f t="shared" si="16"/>
        <v>1.0396415131009382</v>
      </c>
      <c r="P80" s="23"/>
    </row>
    <row r="81" spans="2:16" x14ac:dyDescent="0.25">
      <c r="B81" s="20"/>
      <c r="C81" s="90" t="s">
        <v>51</v>
      </c>
      <c r="D81" s="91"/>
      <c r="E81" s="102">
        <v>811.28399999999988</v>
      </c>
      <c r="F81" s="114">
        <v>1158.7321399999994</v>
      </c>
      <c r="G81" s="105">
        <f t="shared" si="13"/>
        <v>8.4399149713522467E-3</v>
      </c>
      <c r="H81" s="103">
        <f t="shared" si="15"/>
        <v>0.42826943462461919</v>
      </c>
      <c r="I81" s="3"/>
      <c r="J81" s="90" t="s">
        <v>51</v>
      </c>
      <c r="K81" s="91"/>
      <c r="L81" s="102">
        <v>176.91200000000001</v>
      </c>
      <c r="M81" s="114">
        <v>109.90482</v>
      </c>
      <c r="N81" s="105">
        <f t="shared" si="14"/>
        <v>7.4016131161510701E-3</v>
      </c>
      <c r="O81" s="103">
        <f t="shared" si="16"/>
        <v>-0.37875994844894634</v>
      </c>
      <c r="P81" s="23"/>
    </row>
    <row r="82" spans="2:16" x14ac:dyDescent="0.25">
      <c r="B82" s="20"/>
      <c r="C82" s="90" t="s">
        <v>69</v>
      </c>
      <c r="D82" s="91"/>
      <c r="E82" s="102">
        <v>689.53900000000021</v>
      </c>
      <c r="F82" s="89">
        <v>1087.4667700000005</v>
      </c>
      <c r="G82" s="105">
        <f t="shared" si="13"/>
        <v>7.9208358481979105E-3</v>
      </c>
      <c r="H82" s="103">
        <f t="shared" si="15"/>
        <v>0.57709247772787342</v>
      </c>
      <c r="I82" s="3"/>
      <c r="J82" s="90" t="s">
        <v>69</v>
      </c>
      <c r="K82" s="91"/>
      <c r="L82" s="102">
        <v>303.28499999999997</v>
      </c>
      <c r="M82" s="89">
        <v>89.939419999999998</v>
      </c>
      <c r="N82" s="105">
        <f t="shared" si="14"/>
        <v>6.0570299895038255E-3</v>
      </c>
      <c r="O82" s="103">
        <f t="shared" si="16"/>
        <v>-0.70344916497683696</v>
      </c>
      <c r="P82" s="23"/>
    </row>
    <row r="83" spans="2:16" x14ac:dyDescent="0.25">
      <c r="B83" s="20"/>
      <c r="C83" s="90" t="s">
        <v>71</v>
      </c>
      <c r="D83" s="95"/>
      <c r="E83" s="102">
        <v>1265.6120000000001</v>
      </c>
      <c r="F83" s="89">
        <v>942.66432999999961</v>
      </c>
      <c r="G83" s="105">
        <f t="shared" si="13"/>
        <v>6.8661311075109525E-3</v>
      </c>
      <c r="H83" s="103">
        <f t="shared" si="15"/>
        <v>-0.25517115039996496</v>
      </c>
      <c r="I83" s="3"/>
      <c r="J83" s="90" t="s">
        <v>75</v>
      </c>
      <c r="K83" s="95"/>
      <c r="L83" s="102"/>
      <c r="M83" s="89">
        <v>61.6</v>
      </c>
      <c r="N83" s="105">
        <f t="shared" si="14"/>
        <v>4.1484929228300079E-3</v>
      </c>
      <c r="O83" s="103" t="str">
        <f t="shared" si="16"/>
        <v xml:space="preserve"> - </v>
      </c>
      <c r="P83" s="23"/>
    </row>
    <row r="84" spans="2:16" x14ac:dyDescent="0.25">
      <c r="B84" s="20"/>
      <c r="C84" s="90" t="s">
        <v>53</v>
      </c>
      <c r="D84" s="91"/>
      <c r="E84" s="102">
        <v>2169.9360000000001</v>
      </c>
      <c r="F84" s="89">
        <v>881.9231299999999</v>
      </c>
      <c r="G84" s="105">
        <f t="shared" si="13"/>
        <v>6.4237074052928547E-3</v>
      </c>
      <c r="H84" s="103">
        <f t="shared" si="15"/>
        <v>-0.59357182423813426</v>
      </c>
      <c r="I84" s="3"/>
      <c r="J84" s="90" t="s">
        <v>56</v>
      </c>
      <c r="K84" s="91"/>
      <c r="L84" s="102">
        <v>113.36499999999999</v>
      </c>
      <c r="M84" s="89">
        <v>34.093309999999995</v>
      </c>
      <c r="N84" s="105">
        <f t="shared" si="14"/>
        <v>2.2960366112150894E-3</v>
      </c>
      <c r="O84" s="103">
        <f t="shared" si="16"/>
        <v>-0.69926070656728267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8729.7080000010901</v>
      </c>
      <c r="F85" s="102">
        <f>+F86-SUM(F68:F84)</f>
        <v>5592.2411399995035</v>
      </c>
      <c r="G85" s="106">
        <f>+F85/F$86</f>
        <v>4.0732485180650806E-2</v>
      </c>
      <c r="H85" s="104">
        <f t="shared" ref="H85:H86" si="17">IFERROR(F85/E85-1," - ")</f>
        <v>-0.35940112315339701</v>
      </c>
      <c r="I85" s="3"/>
      <c r="J85" s="93" t="s">
        <v>33</v>
      </c>
      <c r="K85" s="94"/>
      <c r="L85" s="102">
        <f>+L86-SUM(L68:L84)</f>
        <v>1228.6700000000055</v>
      </c>
      <c r="M85" s="102">
        <f>+M86-SUM(M68:M84)</f>
        <v>18.020000000002256</v>
      </c>
      <c r="N85" s="106">
        <f>+M85/M$86</f>
        <v>1.2135688712565924E-3</v>
      </c>
      <c r="O85" s="104">
        <f t="shared" ref="O85:O86" si="18">IFERROR(M85/L85-1," - ")</f>
        <v>-0.98533373485150433</v>
      </c>
      <c r="P85" s="23"/>
    </row>
    <row r="86" spans="2:16" x14ac:dyDescent="0.25">
      <c r="B86" s="20"/>
      <c r="C86" s="96" t="s">
        <v>3</v>
      </c>
      <c r="D86" s="97"/>
      <c r="E86" s="88">
        <f>+E57</f>
        <v>125984.78156000105</v>
      </c>
      <c r="F86" s="88">
        <f>+F57</f>
        <v>137291.92105999935</v>
      </c>
      <c r="G86" s="74">
        <f>+F86/F$86</f>
        <v>1</v>
      </c>
      <c r="H86" s="98">
        <f t="shared" si="17"/>
        <v>8.9750042505040151E-2</v>
      </c>
      <c r="I86" s="8"/>
      <c r="J86" s="96" t="s">
        <v>14</v>
      </c>
      <c r="K86" s="97"/>
      <c r="L86" s="88">
        <f>+L57</f>
        <v>22035.241000000002</v>
      </c>
      <c r="M86" s="88">
        <f>+M57</f>
        <v>14848.765840000005</v>
      </c>
      <c r="N86" s="74">
        <f>+M86/M$86</f>
        <v>1</v>
      </c>
      <c r="O86" s="98">
        <f t="shared" si="18"/>
        <v>-0.326135537160678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67:D67"/>
    <mergeCell ref="J67:K67"/>
    <mergeCell ref="C64:O64"/>
    <mergeCell ref="C65:H65"/>
    <mergeCell ref="J65:O65"/>
    <mergeCell ref="C66:H66"/>
    <mergeCell ref="J66:O66"/>
    <mergeCell ref="F10:L10"/>
    <mergeCell ref="F11:G11"/>
    <mergeCell ref="B1:P1"/>
    <mergeCell ref="C7:O8"/>
    <mergeCell ref="F9:L9"/>
    <mergeCell ref="C36:D36"/>
    <mergeCell ref="J36:K36"/>
    <mergeCell ref="C33:O33"/>
    <mergeCell ref="C34:H34"/>
    <mergeCell ref="J34:O34"/>
    <mergeCell ref="C35:H35"/>
    <mergeCell ref="J35:O35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1C93140A-89DC-4520-83D6-8F3BB4F74CC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9" id="{A3A74559-46CA-429D-B103-B9285EE3545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8" id="{6323358C-ECF0-4ABE-80AB-9A50E871C5C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  <x14:conditionalFormatting xmlns:xm="http://schemas.microsoft.com/office/excel/2006/main">
          <x14:cfRule type="iconSet" priority="5" id="{42C7BF21-FB88-4325-9C27-8C5D613231C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H37:H38 H54:H56 H40:H51</xm:sqref>
        </x14:conditionalFormatting>
        <x14:conditionalFormatting xmlns:xm="http://schemas.microsoft.com/office/excel/2006/main">
          <x14:cfRule type="iconSet" priority="4" id="{4C58AAAA-4D91-493E-86AB-D9235F09BC1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3" id="{960F4DA8-4FA6-4D22-91EF-AD2FD2CE89C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H53</xm:sqref>
        </x14:conditionalFormatting>
        <x14:conditionalFormatting xmlns:xm="http://schemas.microsoft.com/office/excel/2006/main">
          <x14:cfRule type="iconSet" priority="2" id="{32D41427-F749-49F1-B7F4-FA03575C2DC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H52</xm:sqref>
        </x14:conditionalFormatting>
        <x14:conditionalFormatting xmlns:xm="http://schemas.microsoft.com/office/excel/2006/main">
          <x14:cfRule type="iconSet" priority="1" id="{42EC8878-AE75-4200-820E-F45B3B2F7CF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B1" sqref="B1:P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7" t="s">
        <v>185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2:16" x14ac:dyDescent="0.25">
      <c r="B2" s="166" t="str">
        <f>+B6</f>
        <v>1. Exportaciones por tipo y sector</v>
      </c>
      <c r="C2" s="167"/>
      <c r="D2" s="167"/>
      <c r="E2" s="167"/>
      <c r="F2" s="167"/>
      <c r="G2" s="167"/>
      <c r="H2" s="167"/>
      <c r="I2" s="166"/>
      <c r="J2" s="166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6" t="str">
        <f>+B32</f>
        <v>2. Principales productos exportados</v>
      </c>
      <c r="C3" s="166"/>
      <c r="D3" s="166"/>
      <c r="E3" s="166"/>
      <c r="F3" s="166"/>
      <c r="G3" s="166"/>
      <c r="H3" s="168"/>
      <c r="I3" s="166"/>
      <c r="J3" s="166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152"/>
      <c r="D6" s="152"/>
      <c r="E6" s="152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22"/>
    </row>
    <row r="7" spans="2:16" ht="15" customHeight="1" x14ac:dyDescent="0.25">
      <c r="B7" s="154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US$ 979.2 millones, creciendo en 21.2% respecto al I semestre del 2016. De otro lado el 30.4% de estas exportaciones fueron de tipo Tradicional, en tanto las exportaciones No Tradicional representaron el 69.6%.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154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38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0" t="s">
        <v>12</v>
      </c>
      <c r="G11" s="251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613.34512508999796</v>
      </c>
      <c r="I12" s="79">
        <v>681.47193545999892</v>
      </c>
      <c r="J12" s="69">
        <f t="shared" ref="J12:J27" si="0">IFERROR(I12/I$27, " - ")</f>
        <v>0.69597839308712706</v>
      </c>
      <c r="K12" s="70">
        <f>IFERROR(I12/H12-1," - ")</f>
        <v>0.11107418577754991</v>
      </c>
      <c r="L12" s="71">
        <f>IFERROR(I12-H12, " - ")</f>
        <v>68.126810370000953</v>
      </c>
      <c r="M12" s="8"/>
      <c r="N12" s="181" t="s">
        <v>3</v>
      </c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239.60129308999865</v>
      </c>
      <c r="I13" s="61">
        <v>254.30778025999783</v>
      </c>
      <c r="J13" s="69">
        <f t="shared" si="0"/>
        <v>0.2597212167445106</v>
      </c>
      <c r="K13" s="65">
        <f t="shared" ref="K13:K27" si="1">IFERROR(I13/H13-1," - ")</f>
        <v>6.1378997501800425E-2</v>
      </c>
      <c r="L13" s="144">
        <f t="shared" ref="L13:L27" si="2">IFERROR(I13-H13, " - ")</f>
        <v>14.706487169999178</v>
      </c>
      <c r="M13" s="8"/>
      <c r="N13" s="179">
        <f>+I13/$I$12</f>
        <v>0.37317425271275195</v>
      </c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0.19370899999999996</v>
      </c>
      <c r="I14" s="61">
        <v>0.15855237</v>
      </c>
      <c r="J14" s="73">
        <f t="shared" si="0"/>
        <v>1.6192746604930863E-4</v>
      </c>
      <c r="K14" s="64">
        <f t="shared" si="1"/>
        <v>-0.18149198023839874</v>
      </c>
      <c r="L14" s="145">
        <f t="shared" si="2"/>
        <v>-3.5156629999999967E-2</v>
      </c>
      <c r="M14" s="8"/>
      <c r="N14" s="179">
        <f t="shared" ref="N14:N21" si="3">+I14/$I$12</f>
        <v>2.3266162808740744E-4</v>
      </c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2.9234821999999991</v>
      </c>
      <c r="I15" s="61">
        <v>3.0679337000000002</v>
      </c>
      <c r="J15" s="73">
        <f t="shared" si="0"/>
        <v>3.1332406450201903E-3</v>
      </c>
      <c r="K15" s="64">
        <f t="shared" si="1"/>
        <v>4.9410767748133022E-2</v>
      </c>
      <c r="L15" s="145">
        <f t="shared" si="2"/>
        <v>0.14445150000000107</v>
      </c>
      <c r="M15" s="8"/>
      <c r="N15" s="179">
        <f t="shared" si="3"/>
        <v>4.5019222954928006E-3</v>
      </c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136.182063</v>
      </c>
      <c r="I16" s="61">
        <v>82.125691999999802</v>
      </c>
      <c r="J16" s="73">
        <f t="shared" si="0"/>
        <v>8.387389733187807E-2</v>
      </c>
      <c r="K16" s="64">
        <f t="shared" si="1"/>
        <v>-0.39694193059771898</v>
      </c>
      <c r="L16" s="145">
        <f t="shared" si="2"/>
        <v>-54.056371000000198</v>
      </c>
      <c r="M16" s="8"/>
      <c r="N16" s="179">
        <f t="shared" si="3"/>
        <v>0.12051221440918812</v>
      </c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191.2607892199992</v>
      </c>
      <c r="I17" s="61">
        <v>313.27297878000121</v>
      </c>
      <c r="J17" s="73">
        <f t="shared" si="0"/>
        <v>0.31994160437692876</v>
      </c>
      <c r="K17" s="64">
        <f t="shared" si="1"/>
        <v>0.6379362443164267</v>
      </c>
      <c r="L17" s="145">
        <f t="shared" si="2"/>
        <v>122.01218956000201</v>
      </c>
      <c r="M17" s="8"/>
      <c r="N17" s="179">
        <f t="shared" si="3"/>
        <v>0.45970048431787508</v>
      </c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37.777697380000014</v>
      </c>
      <c r="I18" s="61">
        <v>27.382672310000018</v>
      </c>
      <c r="J18" s="73">
        <f t="shared" si="0"/>
        <v>2.7965565830500493E-2</v>
      </c>
      <c r="K18" s="64">
        <f t="shared" si="1"/>
        <v>-0.27516301391898101</v>
      </c>
      <c r="L18" s="145">
        <f t="shared" si="2"/>
        <v>-10.395025069999996</v>
      </c>
      <c r="M18" s="8"/>
      <c r="N18" s="179">
        <f t="shared" si="3"/>
        <v>4.0181658092077556E-2</v>
      </c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0.18134099999999997</v>
      </c>
      <c r="I19" s="61">
        <v>0.22632934999999993</v>
      </c>
      <c r="J19" s="73">
        <f t="shared" si="0"/>
        <v>2.3114721109553316E-4</v>
      </c>
      <c r="K19" s="64">
        <f t="shared" si="1"/>
        <v>0.24808702940868277</v>
      </c>
      <c r="L19" s="145">
        <f t="shared" si="2"/>
        <v>4.4988349999999955E-2</v>
      </c>
      <c r="M19" s="8"/>
      <c r="N19" s="179">
        <f t="shared" si="3"/>
        <v>3.321183723394652E-4</v>
      </c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0.24007900000000001</v>
      </c>
      <c r="I20" s="61">
        <v>0.11710786999999998</v>
      </c>
      <c r="J20" s="73">
        <f t="shared" si="0"/>
        <v>1.196007391345323E-4</v>
      </c>
      <c r="K20" s="64">
        <f t="shared" si="1"/>
        <v>-0.51221110551110272</v>
      </c>
      <c r="L20" s="145">
        <f t="shared" si="2"/>
        <v>-0.12297113000000004</v>
      </c>
      <c r="M20" s="8"/>
      <c r="N20" s="179">
        <f t="shared" si="3"/>
        <v>1.7184547727699343E-4</v>
      </c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4.9846712000000002</v>
      </c>
      <c r="I21" s="63">
        <v>0.81288882000000007</v>
      </c>
      <c r="J21" s="74">
        <f t="shared" si="0"/>
        <v>8.3019274200954907E-4</v>
      </c>
      <c r="K21" s="66">
        <f t="shared" si="1"/>
        <v>-0.83692227884559367</v>
      </c>
      <c r="L21" s="146">
        <f t="shared" si="2"/>
        <v>-4.1717823799999998</v>
      </c>
      <c r="M21" s="8"/>
      <c r="N21" s="179">
        <f t="shared" si="3"/>
        <v>1.1928426949105303E-3</v>
      </c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194.2515347999994</v>
      </c>
      <c r="I22" s="79">
        <v>297.68480594000005</v>
      </c>
      <c r="J22" s="72">
        <f t="shared" si="0"/>
        <v>0.30402160691287294</v>
      </c>
      <c r="K22" s="72">
        <f t="shared" si="1"/>
        <v>0.5324708051676148</v>
      </c>
      <c r="L22" s="147">
        <f t="shared" si="2"/>
        <v>103.43327114000064</v>
      </c>
      <c r="M22" s="8"/>
      <c r="N22" s="181" t="s">
        <v>14</v>
      </c>
      <c r="O22" s="150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8.0863450000000014</v>
      </c>
      <c r="I23" s="61">
        <v>4.6383371499999972</v>
      </c>
      <c r="J23" s="73">
        <f t="shared" si="0"/>
        <v>4.7370731915383638E-3</v>
      </c>
      <c r="K23" s="64">
        <f t="shared" si="1"/>
        <v>-0.42639880564086785</v>
      </c>
      <c r="L23" s="145">
        <f t="shared" si="2"/>
        <v>-3.4480078500000042</v>
      </c>
      <c r="M23" s="81"/>
      <c r="N23" s="179">
        <f>+I23/$I$22</f>
        <v>1.5581370152075813E-2</v>
      </c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2.4667000000000003</v>
      </c>
      <c r="I24" s="61">
        <v>4.5511473200000001</v>
      </c>
      <c r="J24" s="73">
        <f t="shared" si="0"/>
        <v>4.6480273561644138E-3</v>
      </c>
      <c r="K24" s="64">
        <f t="shared" si="1"/>
        <v>0.84503479142173732</v>
      </c>
      <c r="L24" s="145">
        <f t="shared" si="2"/>
        <v>2.0844473199999998</v>
      </c>
      <c r="M24" s="8"/>
      <c r="N24" s="179">
        <f t="shared" ref="N24:N26" si="4">+I24/$I$22</f>
        <v>1.5288477037411537E-2</v>
      </c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69.399246800000014</v>
      </c>
      <c r="I25" s="61">
        <v>97.660133259999924</v>
      </c>
      <c r="J25" s="73">
        <f t="shared" si="0"/>
        <v>9.9739019434585519E-2</v>
      </c>
      <c r="K25" s="64">
        <f t="shared" si="1"/>
        <v>0.40722180373865235</v>
      </c>
      <c r="L25" s="145">
        <f t="shared" si="2"/>
        <v>28.260886459999909</v>
      </c>
      <c r="M25" s="8"/>
      <c r="N25" s="179">
        <f t="shared" si="4"/>
        <v>0.32806556233737988</v>
      </c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114.29924299999939</v>
      </c>
      <c r="I26" s="63">
        <v>190.83518821000015</v>
      </c>
      <c r="J26" s="74">
        <f t="shared" si="0"/>
        <v>0.19489748693058465</v>
      </c>
      <c r="K26" s="66">
        <f t="shared" si="1"/>
        <v>0.66961025463660473</v>
      </c>
      <c r="L26" s="146">
        <f t="shared" si="2"/>
        <v>76.535945210000762</v>
      </c>
      <c r="M26" s="8"/>
      <c r="N26" s="179">
        <f t="shared" si="4"/>
        <v>0.6410645904731328</v>
      </c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807.59665988999734</v>
      </c>
      <c r="I27" s="80">
        <f>+I22+I12</f>
        <v>979.15674139999896</v>
      </c>
      <c r="J27" s="74">
        <f t="shared" si="0"/>
        <v>1</v>
      </c>
      <c r="K27" s="74">
        <f t="shared" si="1"/>
        <v>0.21243287649724785</v>
      </c>
      <c r="L27" s="147">
        <f t="shared" si="2"/>
        <v>171.56008151000162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52" t="s">
        <v>39</v>
      </c>
      <c r="D34" s="252"/>
      <c r="E34" s="252"/>
      <c r="F34" s="252"/>
      <c r="G34" s="252"/>
      <c r="H34" s="252"/>
      <c r="I34" s="178"/>
      <c r="J34" s="252" t="s">
        <v>40</v>
      </c>
      <c r="K34" s="252"/>
      <c r="L34" s="252"/>
      <c r="M34" s="252"/>
      <c r="N34" s="252"/>
      <c r="O34" s="252"/>
      <c r="P34" s="23"/>
    </row>
    <row r="35" spans="2:16" x14ac:dyDescent="0.25">
      <c r="B35" s="20"/>
      <c r="C35" s="253" t="s">
        <v>26</v>
      </c>
      <c r="D35" s="253"/>
      <c r="E35" s="253"/>
      <c r="F35" s="253"/>
      <c r="G35" s="253"/>
      <c r="H35" s="253"/>
      <c r="I35" s="8"/>
      <c r="J35" s="253" t="s">
        <v>26</v>
      </c>
      <c r="K35" s="253"/>
      <c r="L35" s="253"/>
      <c r="M35" s="253"/>
      <c r="N35" s="253"/>
      <c r="O35" s="253"/>
      <c r="P35" s="23"/>
    </row>
    <row r="36" spans="2:16" x14ac:dyDescent="0.25">
      <c r="B36" s="20"/>
      <c r="C36" s="250" t="s">
        <v>12</v>
      </c>
      <c r="D36" s="251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0" t="s">
        <v>12</v>
      </c>
      <c r="K36" s="251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24" t="s">
        <v>4</v>
      </c>
      <c r="D37" s="225"/>
      <c r="E37" s="226">
        <v>239601.29308999988</v>
      </c>
      <c r="F37" s="226">
        <v>254307.78026000067</v>
      </c>
      <c r="G37" s="227">
        <f>+F37/F$57</f>
        <v>0.37317425271275612</v>
      </c>
      <c r="H37" s="228">
        <f>IFERROR(F37/E37-1," - ")</f>
        <v>6.1378997501806865E-2</v>
      </c>
      <c r="I37" s="8"/>
      <c r="J37" s="229" t="s">
        <v>156</v>
      </c>
      <c r="K37" s="230"/>
      <c r="L37" s="231">
        <v>8086.3449999999993</v>
      </c>
      <c r="M37" s="231">
        <v>4638.3371499999994</v>
      </c>
      <c r="N37" s="232">
        <f>+M37/M$57</f>
        <v>1.558137015207582E-2</v>
      </c>
      <c r="O37" s="233">
        <f>IFERROR(M37/L37-1," - ")</f>
        <v>-0.42639880564086741</v>
      </c>
      <c r="P37" s="23"/>
    </row>
    <row r="38" spans="2:16" x14ac:dyDescent="0.25">
      <c r="B38" s="20"/>
      <c r="C38" s="211" t="s">
        <v>97</v>
      </c>
      <c r="D38" s="99"/>
      <c r="E38" s="204">
        <v>89293.625299999578</v>
      </c>
      <c r="F38" s="204">
        <v>87227.506510000589</v>
      </c>
      <c r="G38" s="205">
        <f t="shared" ref="G38:G56" si="5">+F38/F$57</f>
        <v>0.12799867752605446</v>
      </c>
      <c r="H38" s="206">
        <f t="shared" ref="H38:H56" si="6">IFERROR(F38/E38-1," - ")</f>
        <v>-2.3138480300888831E-2</v>
      </c>
      <c r="I38" s="3"/>
      <c r="J38" s="182" t="s">
        <v>157</v>
      </c>
      <c r="K38" s="162"/>
      <c r="L38" s="102">
        <v>7048.8129999999992</v>
      </c>
      <c r="M38" s="102">
        <v>3011.5640899999999</v>
      </c>
      <c r="N38" s="161">
        <f t="shared" ref="N38:N56" si="7">+M38/M$57</f>
        <v>1.0116620095843912E-2</v>
      </c>
      <c r="O38" s="92">
        <f t="shared" ref="O38:O56" si="8">IFERROR(M38/L38-1," - ")</f>
        <v>-0.57275585407074914</v>
      </c>
      <c r="P38" s="23"/>
    </row>
    <row r="39" spans="2:16" x14ac:dyDescent="0.25">
      <c r="B39" s="20"/>
      <c r="C39" s="211" t="s">
        <v>96</v>
      </c>
      <c r="D39" s="99"/>
      <c r="E39" s="204">
        <v>74478.307000000321</v>
      </c>
      <c r="F39" s="204">
        <v>71370.837320000137</v>
      </c>
      <c r="G39" s="205">
        <f t="shared" si="5"/>
        <v>0.104730413104722</v>
      </c>
      <c r="H39" s="206">
        <f t="shared" si="6"/>
        <v>-4.1723151413742166E-2</v>
      </c>
      <c r="I39" s="3"/>
      <c r="J39" s="182" t="s">
        <v>158</v>
      </c>
      <c r="K39" s="101"/>
      <c r="L39" s="102">
        <v>913.26299999999981</v>
      </c>
      <c r="M39" s="102">
        <v>1319.0230599999995</v>
      </c>
      <c r="N39" s="161">
        <f t="shared" si="7"/>
        <v>4.4309384747901965E-3</v>
      </c>
      <c r="O39" s="92">
        <f t="shared" si="8"/>
        <v>0.44429705353222437</v>
      </c>
      <c r="P39" s="23"/>
    </row>
    <row r="40" spans="2:16" x14ac:dyDescent="0.25">
      <c r="B40" s="20"/>
      <c r="C40" s="211" t="s">
        <v>126</v>
      </c>
      <c r="D40" s="99"/>
      <c r="E40" s="204">
        <v>4536.0309999999999</v>
      </c>
      <c r="F40" s="204">
        <v>24049.772729999953</v>
      </c>
      <c r="G40" s="205">
        <f t="shared" si="5"/>
        <v>3.5290921721913858E-2</v>
      </c>
      <c r="H40" s="206">
        <f t="shared" si="6"/>
        <v>4.3019418804677381</v>
      </c>
      <c r="I40" s="3"/>
      <c r="J40" s="182" t="s">
        <v>164</v>
      </c>
      <c r="K40" s="101"/>
      <c r="L40" s="102">
        <v>124.107</v>
      </c>
      <c r="M40" s="102">
        <v>307.75</v>
      </c>
      <c r="N40" s="161">
        <f t="shared" si="7"/>
        <v>1.03381158144171E-3</v>
      </c>
      <c r="O40" s="92">
        <f t="shared" si="8"/>
        <v>1.479715084564126</v>
      </c>
      <c r="P40" s="23"/>
    </row>
    <row r="41" spans="2:16" x14ac:dyDescent="0.25">
      <c r="B41" s="20"/>
      <c r="C41" s="211" t="s">
        <v>116</v>
      </c>
      <c r="D41" s="99"/>
      <c r="E41" s="204">
        <v>2953.3429999999998</v>
      </c>
      <c r="F41" s="204">
        <v>10700.8884</v>
      </c>
      <c r="G41" s="205">
        <f t="shared" si="5"/>
        <v>1.5702610545182343E-2</v>
      </c>
      <c r="H41" s="206">
        <f t="shared" si="6"/>
        <v>2.6233137837359224</v>
      </c>
      <c r="I41" s="3"/>
      <c r="J41" s="182" t="s">
        <v>159</v>
      </c>
      <c r="K41" s="101"/>
      <c r="L41" s="102">
        <v>0.16200000000000001</v>
      </c>
      <c r="M41" s="102"/>
      <c r="N41" s="161">
        <f t="shared" si="7"/>
        <v>0</v>
      </c>
      <c r="O41" s="92">
        <f t="shared" si="8"/>
        <v>-1</v>
      </c>
      <c r="P41" s="23"/>
    </row>
    <row r="42" spans="2:16" x14ac:dyDescent="0.25">
      <c r="B42" s="20"/>
      <c r="C42" s="211" t="s">
        <v>120</v>
      </c>
      <c r="D42" s="99"/>
      <c r="E42" s="204">
        <v>8895.7108299999927</v>
      </c>
      <c r="F42" s="204">
        <v>8721.5650599999972</v>
      </c>
      <c r="G42" s="205">
        <f t="shared" si="5"/>
        <v>1.2798128002311455E-2</v>
      </c>
      <c r="H42" s="206">
        <f t="shared" si="6"/>
        <v>-1.957637487638475E-2</v>
      </c>
      <c r="I42" s="3"/>
      <c r="J42" s="234" t="s">
        <v>16</v>
      </c>
      <c r="K42" s="235"/>
      <c r="L42" s="236">
        <v>2466.7000000000003</v>
      </c>
      <c r="M42" s="236">
        <v>4551.14732</v>
      </c>
      <c r="N42" s="237">
        <f t="shared" si="7"/>
        <v>1.5288477037411536E-2</v>
      </c>
      <c r="O42" s="238">
        <f t="shared" si="8"/>
        <v>0.84503479142173732</v>
      </c>
      <c r="P42" s="23"/>
    </row>
    <row r="43" spans="2:16" x14ac:dyDescent="0.25">
      <c r="B43" s="20"/>
      <c r="C43" s="211" t="s">
        <v>112</v>
      </c>
      <c r="D43" s="99"/>
      <c r="E43" s="204">
        <v>7469.7589999999973</v>
      </c>
      <c r="F43" s="204">
        <v>7968.483389999994</v>
      </c>
      <c r="G43" s="205">
        <f t="shared" si="5"/>
        <v>1.1693047028592902E-2</v>
      </c>
      <c r="H43" s="206">
        <f t="shared" si="6"/>
        <v>6.6765793916510052E-2</v>
      </c>
      <c r="I43" s="3"/>
      <c r="J43" s="182" t="s">
        <v>160</v>
      </c>
      <c r="K43" s="101"/>
      <c r="L43" s="102">
        <v>2466.7000000000003</v>
      </c>
      <c r="M43" s="102">
        <v>4551.14732</v>
      </c>
      <c r="N43" s="161">
        <f t="shared" si="7"/>
        <v>1.5288477037411536E-2</v>
      </c>
      <c r="O43" s="92">
        <f t="shared" si="8"/>
        <v>0.84503479142173732</v>
      </c>
      <c r="P43" s="23"/>
    </row>
    <row r="44" spans="2:16" x14ac:dyDescent="0.25">
      <c r="B44" s="20"/>
      <c r="C44" s="211" t="s">
        <v>136</v>
      </c>
      <c r="D44" s="99"/>
      <c r="E44" s="204">
        <v>7604.052999999999</v>
      </c>
      <c r="F44" s="204">
        <v>7376.6808700000001</v>
      </c>
      <c r="G44" s="205">
        <f t="shared" si="5"/>
        <v>1.0824628992271974E-2</v>
      </c>
      <c r="H44" s="206">
        <f t="shared" si="6"/>
        <v>-2.9901439403433816E-2</v>
      </c>
      <c r="I44" s="3"/>
      <c r="J44" s="234" t="s">
        <v>17</v>
      </c>
      <c r="K44" s="235"/>
      <c r="L44" s="236">
        <v>69399.246799999921</v>
      </c>
      <c r="M44" s="236">
        <v>97660.133259999988</v>
      </c>
      <c r="N44" s="237">
        <f t="shared" si="7"/>
        <v>0.3280655623373801</v>
      </c>
      <c r="O44" s="238">
        <f t="shared" si="8"/>
        <v>0.40722180373865524</v>
      </c>
      <c r="P44" s="23"/>
    </row>
    <row r="45" spans="2:16" x14ac:dyDescent="0.25">
      <c r="B45" s="20"/>
      <c r="C45" s="211" t="s">
        <v>131</v>
      </c>
      <c r="D45" s="99"/>
      <c r="E45" s="204">
        <v>8686.8430000000008</v>
      </c>
      <c r="F45" s="204">
        <v>6214.9891499999994</v>
      </c>
      <c r="G45" s="205">
        <f t="shared" si="5"/>
        <v>9.119948785278784E-3</v>
      </c>
      <c r="H45" s="206">
        <f t="shared" si="6"/>
        <v>-0.28455145902832601</v>
      </c>
      <c r="I45" s="3"/>
      <c r="J45" s="182" t="s">
        <v>162</v>
      </c>
      <c r="K45" s="101"/>
      <c r="L45" s="102">
        <v>52827.337799999921</v>
      </c>
      <c r="M45" s="102">
        <v>56877.38156999999</v>
      </c>
      <c r="N45" s="105">
        <f t="shared" si="7"/>
        <v>0.19106578647975714</v>
      </c>
      <c r="O45" s="92">
        <f t="shared" si="8"/>
        <v>7.6665679904847961E-2</v>
      </c>
      <c r="P45" s="23"/>
    </row>
    <row r="46" spans="2:16" x14ac:dyDescent="0.25">
      <c r="B46" s="20"/>
      <c r="C46" s="211" t="s">
        <v>121</v>
      </c>
      <c r="D46" s="99"/>
      <c r="E46" s="204">
        <v>3535.323690000002</v>
      </c>
      <c r="F46" s="204">
        <v>3452.1908400000007</v>
      </c>
      <c r="G46" s="205">
        <f t="shared" si="5"/>
        <v>5.0657857798204779E-3</v>
      </c>
      <c r="H46" s="206">
        <f t="shared" si="6"/>
        <v>-2.3514918940845675E-2</v>
      </c>
      <c r="I46" s="3"/>
      <c r="J46" s="182" t="s">
        <v>147</v>
      </c>
      <c r="K46" s="101"/>
      <c r="L46" s="102">
        <v>16571.908999999996</v>
      </c>
      <c r="M46" s="102">
        <v>40782.751689999997</v>
      </c>
      <c r="N46" s="161">
        <f t="shared" si="7"/>
        <v>0.13699977585762296</v>
      </c>
      <c r="O46" s="92">
        <f t="shared" si="8"/>
        <v>1.4609567726928749</v>
      </c>
      <c r="P46" s="23"/>
    </row>
    <row r="47" spans="2:16" x14ac:dyDescent="0.25">
      <c r="B47" s="20"/>
      <c r="C47" s="211" t="s">
        <v>118</v>
      </c>
      <c r="D47" s="99"/>
      <c r="E47" s="204">
        <v>2382.4210000000007</v>
      </c>
      <c r="F47" s="204">
        <v>3423.1051600000001</v>
      </c>
      <c r="G47" s="205">
        <f t="shared" si="5"/>
        <v>5.0231051080472993E-3</v>
      </c>
      <c r="H47" s="206">
        <f t="shared" si="6"/>
        <v>0.43681790917726082</v>
      </c>
      <c r="I47" s="3"/>
      <c r="J47" s="234" t="s">
        <v>19</v>
      </c>
      <c r="K47" s="235"/>
      <c r="L47" s="236">
        <v>114299.24299999999</v>
      </c>
      <c r="M47" s="236">
        <v>190835.18820999996</v>
      </c>
      <c r="N47" s="237">
        <f t="shared" si="7"/>
        <v>0.64106459047313225</v>
      </c>
      <c r="O47" s="238">
        <f t="shared" si="8"/>
        <v>0.66961025463659452</v>
      </c>
      <c r="P47" s="23"/>
    </row>
    <row r="48" spans="2:16" x14ac:dyDescent="0.25">
      <c r="B48" s="20"/>
      <c r="C48" s="211" t="s">
        <v>125</v>
      </c>
      <c r="D48" s="99"/>
      <c r="E48" s="204">
        <v>2667.7330000000002</v>
      </c>
      <c r="F48" s="204">
        <v>3064.181440000003</v>
      </c>
      <c r="G48" s="205">
        <f t="shared" si="5"/>
        <v>4.4964161846689351E-3</v>
      </c>
      <c r="H48" s="206">
        <f t="shared" si="6"/>
        <v>0.14860874008006153</v>
      </c>
      <c r="I48" s="3"/>
      <c r="J48" s="182" t="s">
        <v>170</v>
      </c>
      <c r="K48" s="101"/>
      <c r="L48" s="102">
        <v>58054.324000000008</v>
      </c>
      <c r="M48" s="102">
        <v>76983.910319999995</v>
      </c>
      <c r="N48" s="161">
        <f t="shared" si="7"/>
        <v>0.25860879958890648</v>
      </c>
      <c r="O48" s="92">
        <f t="shared" si="8"/>
        <v>0.32606677704144804</v>
      </c>
      <c r="P48" s="23"/>
    </row>
    <row r="49" spans="2:16" x14ac:dyDescent="0.25">
      <c r="B49" s="20"/>
      <c r="C49" s="211" t="s">
        <v>137</v>
      </c>
      <c r="D49" s="99"/>
      <c r="E49" s="204">
        <v>414.51949999999999</v>
      </c>
      <c r="F49" s="204">
        <v>2797.3385200000002</v>
      </c>
      <c r="G49" s="205">
        <f t="shared" si="5"/>
        <v>4.1048477192414017E-3</v>
      </c>
      <c r="H49" s="206">
        <f t="shared" si="6"/>
        <v>5.7483882422901704</v>
      </c>
      <c r="I49" s="3"/>
      <c r="J49" s="182" t="s">
        <v>171</v>
      </c>
      <c r="K49" s="101"/>
      <c r="L49" s="102">
        <v>8558.3579999999893</v>
      </c>
      <c r="M49" s="102">
        <v>61634.841389999994</v>
      </c>
      <c r="N49" s="161">
        <f t="shared" si="7"/>
        <v>0.2070473203876681</v>
      </c>
      <c r="O49" s="92">
        <f t="shared" si="8"/>
        <v>6.2017133882457447</v>
      </c>
      <c r="P49" s="23"/>
    </row>
    <row r="50" spans="2:16" x14ac:dyDescent="0.25">
      <c r="B50" s="20"/>
      <c r="C50" s="211" t="s">
        <v>130</v>
      </c>
      <c r="D50" s="99"/>
      <c r="E50" s="204">
        <v>3593.9407000000001</v>
      </c>
      <c r="F50" s="204">
        <v>2715.8917499999998</v>
      </c>
      <c r="G50" s="205">
        <f t="shared" si="5"/>
        <v>3.9853317630266774E-3</v>
      </c>
      <c r="H50" s="206">
        <f t="shared" si="6"/>
        <v>-0.24431370000067065</v>
      </c>
      <c r="I50" s="3"/>
      <c r="J50" s="182" t="s">
        <v>172</v>
      </c>
      <c r="K50" s="101"/>
      <c r="L50" s="102">
        <v>25479.840000000004</v>
      </c>
      <c r="M50" s="102">
        <v>34812.273269999998</v>
      </c>
      <c r="N50" s="161">
        <f t="shared" si="7"/>
        <v>0.11694339978176983</v>
      </c>
      <c r="O50" s="92">
        <f t="shared" si="8"/>
        <v>0.36626734194563193</v>
      </c>
      <c r="P50" s="23"/>
    </row>
    <row r="51" spans="2:16" x14ac:dyDescent="0.25">
      <c r="B51" s="20"/>
      <c r="C51" s="211" t="s">
        <v>133</v>
      </c>
      <c r="D51" s="99"/>
      <c r="E51" s="204">
        <v>8441.3410000000003</v>
      </c>
      <c r="F51" s="204">
        <v>2284.9418699999997</v>
      </c>
      <c r="G51" s="205">
        <f t="shared" si="5"/>
        <v>3.3529507982711657E-3</v>
      </c>
      <c r="H51" s="206">
        <f t="shared" si="6"/>
        <v>-0.72931529836313924</v>
      </c>
      <c r="I51" s="3"/>
      <c r="J51" s="182" t="s">
        <v>173</v>
      </c>
      <c r="K51" s="101"/>
      <c r="L51" s="102">
        <v>14359.810999999989</v>
      </c>
      <c r="M51" s="102">
        <v>13565.844769999978</v>
      </c>
      <c r="N51" s="161">
        <f t="shared" si="7"/>
        <v>4.5571169570321458E-2</v>
      </c>
      <c r="O51" s="92">
        <f t="shared" si="8"/>
        <v>-5.5290855151228113E-2</v>
      </c>
      <c r="P51" s="23"/>
    </row>
    <row r="52" spans="2:16" x14ac:dyDescent="0.25">
      <c r="B52" s="20"/>
      <c r="C52" s="217" t="s">
        <v>138</v>
      </c>
      <c r="D52" s="218"/>
      <c r="E52" s="219">
        <v>191260.78922000006</v>
      </c>
      <c r="F52" s="219">
        <v>313272.97878000012</v>
      </c>
      <c r="G52" s="222">
        <f t="shared" si="5"/>
        <v>0.45970048431787347</v>
      </c>
      <c r="H52" s="223">
        <f t="shared" si="6"/>
        <v>0.6379362443164136</v>
      </c>
      <c r="I52" s="3"/>
      <c r="J52" s="182" t="s">
        <v>174</v>
      </c>
      <c r="K52" s="142"/>
      <c r="L52" s="102">
        <v>29.989000000000008</v>
      </c>
      <c r="M52" s="102">
        <v>26.535249999999998</v>
      </c>
      <c r="N52" s="161">
        <f t="shared" si="7"/>
        <v>8.9138744976283136E-5</v>
      </c>
      <c r="O52" s="92">
        <f t="shared" si="8"/>
        <v>-0.11516722798359424</v>
      </c>
      <c r="P52" s="23"/>
    </row>
    <row r="53" spans="2:16" x14ac:dyDescent="0.25">
      <c r="B53" s="20"/>
      <c r="C53" s="211" t="s">
        <v>139</v>
      </c>
      <c r="D53" s="99"/>
      <c r="E53" s="204">
        <v>56157.998710000036</v>
      </c>
      <c r="F53" s="204">
        <v>106105.13429000002</v>
      </c>
      <c r="G53" s="205">
        <f t="shared" si="5"/>
        <v>0.15569993240936358</v>
      </c>
      <c r="H53" s="206">
        <f t="shared" si="6"/>
        <v>0.8894037666464405</v>
      </c>
      <c r="I53" s="3"/>
      <c r="J53" s="182" t="s">
        <v>175</v>
      </c>
      <c r="K53" s="101"/>
      <c r="L53" s="102"/>
      <c r="M53" s="102">
        <v>1.3093599999999999</v>
      </c>
      <c r="N53" s="161">
        <f t="shared" si="7"/>
        <v>4.398477765317684E-6</v>
      </c>
      <c r="O53" s="92" t="str">
        <f t="shared" si="8"/>
        <v xml:space="preserve"> - </v>
      </c>
      <c r="P53" s="23"/>
    </row>
    <row r="54" spans="2:16" x14ac:dyDescent="0.25">
      <c r="B54" s="20"/>
      <c r="C54" s="211" t="s">
        <v>140</v>
      </c>
      <c r="D54" s="99"/>
      <c r="E54" s="204">
        <v>33412.003700000001</v>
      </c>
      <c r="F54" s="204">
        <v>91725.504290000114</v>
      </c>
      <c r="G54" s="207">
        <f t="shared" si="5"/>
        <v>0.13459909281236165</v>
      </c>
      <c r="H54" s="208">
        <f t="shared" si="6"/>
        <v>1.7452859491333084</v>
      </c>
      <c r="I54" s="8"/>
      <c r="J54" s="84"/>
      <c r="K54" s="99"/>
      <c r="L54" s="25"/>
      <c r="M54" s="25"/>
      <c r="N54" s="161">
        <f t="shared" si="7"/>
        <v>0</v>
      </c>
      <c r="O54" s="86" t="str">
        <f t="shared" si="8"/>
        <v xml:space="preserve"> - </v>
      </c>
      <c r="P54" s="23"/>
    </row>
    <row r="55" spans="2:16" x14ac:dyDescent="0.25">
      <c r="B55" s="20"/>
      <c r="C55" s="211" t="s">
        <v>141</v>
      </c>
      <c r="D55" s="99"/>
      <c r="E55" s="204">
        <v>24221.986599999989</v>
      </c>
      <c r="F55" s="204">
        <v>42860.524220000036</v>
      </c>
      <c r="G55" s="207">
        <f t="shared" si="5"/>
        <v>6.2894041544159618E-2</v>
      </c>
      <c r="H55" s="208">
        <f t="shared" si="6"/>
        <v>0.76948839613345577</v>
      </c>
      <c r="I55" s="8"/>
      <c r="J55" s="84"/>
      <c r="K55" s="99"/>
      <c r="L55" s="25"/>
      <c r="M55" s="25"/>
      <c r="N55" s="161">
        <f t="shared" si="7"/>
        <v>0</v>
      </c>
      <c r="O55" s="86" t="str">
        <f t="shared" si="8"/>
        <v xml:space="preserve"> - </v>
      </c>
      <c r="P55" s="23"/>
    </row>
    <row r="56" spans="2:16" x14ac:dyDescent="0.25">
      <c r="B56" s="20"/>
      <c r="C56" s="211" t="s">
        <v>142</v>
      </c>
      <c r="D56" s="99"/>
      <c r="E56" s="204">
        <v>8162.1654999999964</v>
      </c>
      <c r="F56" s="204">
        <v>11378.770909999997</v>
      </c>
      <c r="G56" s="209">
        <f t="shared" si="5"/>
        <v>1.6697343379693599E-2</v>
      </c>
      <c r="H56" s="210">
        <f t="shared" si="6"/>
        <v>0.39408725662325783</v>
      </c>
      <c r="I56" s="8"/>
      <c r="J56" s="85"/>
      <c r="K56" s="100"/>
      <c r="L56" s="62"/>
      <c r="M56" s="62"/>
      <c r="N56" s="163">
        <f t="shared" si="7"/>
        <v>0</v>
      </c>
      <c r="O56" s="87" t="str">
        <f t="shared" si="8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613345.12508999801</v>
      </c>
      <c r="F57" s="88">
        <f>+I12*1000</f>
        <v>681471.9354599989</v>
      </c>
      <c r="G57" s="74">
        <f t="shared" ref="G57" si="9">+F57/F$57</f>
        <v>1</v>
      </c>
      <c r="H57" s="98">
        <f t="shared" ref="H57" si="10">IFERROR(F57/E57-1," - ")</f>
        <v>0.11107418577754968</v>
      </c>
      <c r="I57" s="8"/>
      <c r="J57" s="96" t="s">
        <v>14</v>
      </c>
      <c r="K57" s="97"/>
      <c r="L57" s="88">
        <f>+H22*1000</f>
        <v>194251.53479999941</v>
      </c>
      <c r="M57" s="88">
        <f>+I22*1000</f>
        <v>297684.80594000005</v>
      </c>
      <c r="N57" s="74">
        <f t="shared" ref="N57" si="11">+M57/M$57</f>
        <v>1</v>
      </c>
      <c r="O57" s="98">
        <f t="shared" ref="O57" si="12">IFERROR(M57/L57-1," - ")</f>
        <v>0.5324708051676148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52" t="s">
        <v>45</v>
      </c>
      <c r="D65" s="252"/>
      <c r="E65" s="252"/>
      <c r="F65" s="252"/>
      <c r="G65" s="252"/>
      <c r="H65" s="252"/>
      <c r="I65" s="148"/>
      <c r="J65" s="252" t="s">
        <v>46</v>
      </c>
      <c r="K65" s="252"/>
      <c r="L65" s="252"/>
      <c r="M65" s="252"/>
      <c r="N65" s="252"/>
      <c r="O65" s="252"/>
      <c r="P65" s="23"/>
    </row>
    <row r="66" spans="2:16" x14ac:dyDescent="0.25">
      <c r="B66" s="20"/>
      <c r="C66" s="253" t="s">
        <v>26</v>
      </c>
      <c r="D66" s="253"/>
      <c r="E66" s="253"/>
      <c r="F66" s="253"/>
      <c r="G66" s="253"/>
      <c r="H66" s="253"/>
      <c r="I66" s="8"/>
      <c r="J66" s="253" t="s">
        <v>26</v>
      </c>
      <c r="K66" s="253"/>
      <c r="L66" s="253"/>
      <c r="M66" s="253"/>
      <c r="N66" s="253"/>
      <c r="O66" s="253"/>
      <c r="P66" s="23"/>
    </row>
    <row r="67" spans="2:16" x14ac:dyDescent="0.25">
      <c r="B67" s="20"/>
      <c r="C67" s="250" t="s">
        <v>32</v>
      </c>
      <c r="D67" s="251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0" t="s">
        <v>12</v>
      </c>
      <c r="K67" s="251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7" t="s">
        <v>29</v>
      </c>
      <c r="D68" s="188"/>
      <c r="E68" s="189">
        <v>155941.03038999901</v>
      </c>
      <c r="F68" s="190">
        <v>165488.10727000271</v>
      </c>
      <c r="G68" s="191">
        <f t="shared" ref="G68:G84" si="13">+F68/F$86</f>
        <v>0.24283921121167953</v>
      </c>
      <c r="H68" s="192">
        <f>IFERROR(F68/E68-1," - ")</f>
        <v>6.1222353450705258E-2</v>
      </c>
      <c r="I68" s="3"/>
      <c r="J68" s="187" t="s">
        <v>73</v>
      </c>
      <c r="K68" s="188"/>
      <c r="L68" s="189">
        <v>65913.497000000047</v>
      </c>
      <c r="M68" s="190">
        <v>44669.716009999996</v>
      </c>
      <c r="N68" s="113">
        <f t="shared" ref="N68:N84" si="14">+M68/M$86</f>
        <v>0.15005709098570322</v>
      </c>
      <c r="O68" s="186">
        <f>IFERROR(M68/L68-1," - ")</f>
        <v>-0.32229788976300311</v>
      </c>
      <c r="P68" s="141"/>
    </row>
    <row r="69" spans="2:16" x14ac:dyDescent="0.25">
      <c r="B69" s="20"/>
      <c r="C69" s="193" t="s">
        <v>48</v>
      </c>
      <c r="D69" s="194"/>
      <c r="E69" s="195">
        <v>95291.694320000432</v>
      </c>
      <c r="F69" s="196">
        <v>85497.755370000392</v>
      </c>
      <c r="G69" s="197">
        <f t="shared" si="13"/>
        <v>0.12546042018926096</v>
      </c>
      <c r="H69" s="198">
        <f t="shared" ref="H69:H85" si="15">IFERROR(F69/E69-1," - ")</f>
        <v>-0.10277851621685796</v>
      </c>
      <c r="I69" s="3"/>
      <c r="J69" s="193" t="s">
        <v>29</v>
      </c>
      <c r="K69" s="194"/>
      <c r="L69" s="195">
        <v>44595.97179999997</v>
      </c>
      <c r="M69" s="196">
        <v>43665.262240000018</v>
      </c>
      <c r="N69" s="105">
        <f t="shared" si="14"/>
        <v>0.14668287184533357</v>
      </c>
      <c r="O69" s="103">
        <f t="shared" ref="O69:O85" si="16">IFERROR(M69/L69-1," - ")</f>
        <v>-2.0869812282013123E-2</v>
      </c>
      <c r="P69" s="141"/>
    </row>
    <row r="70" spans="2:16" x14ac:dyDescent="0.25">
      <c r="B70" s="20"/>
      <c r="C70" s="184" t="s">
        <v>30</v>
      </c>
      <c r="D70" s="199"/>
      <c r="E70" s="183">
        <v>16398.040000000005</v>
      </c>
      <c r="F70" s="200">
        <v>62485.048539999982</v>
      </c>
      <c r="G70" s="185">
        <f t="shared" si="13"/>
        <v>9.1691301268073622E-2</v>
      </c>
      <c r="H70" s="201">
        <f t="shared" si="15"/>
        <v>2.8105193388965977</v>
      </c>
      <c r="I70" s="3"/>
      <c r="J70" s="184" t="s">
        <v>55</v>
      </c>
      <c r="K70" s="199"/>
      <c r="L70" s="183">
        <v>8710.7789999999823</v>
      </c>
      <c r="M70" s="200">
        <v>40907.905760000111</v>
      </c>
      <c r="N70" s="105">
        <f t="shared" si="14"/>
        <v>0.13742020064082583</v>
      </c>
      <c r="O70" s="103">
        <f t="shared" si="16"/>
        <v>3.6962396543409257</v>
      </c>
      <c r="P70" s="141"/>
    </row>
    <row r="71" spans="2:16" x14ac:dyDescent="0.25">
      <c r="B71" s="20"/>
      <c r="C71" s="90" t="s">
        <v>49</v>
      </c>
      <c r="D71" s="91"/>
      <c r="E71" s="102">
        <v>44882.165110000002</v>
      </c>
      <c r="F71" s="89">
        <v>62052.111480000036</v>
      </c>
      <c r="G71" s="105">
        <f t="shared" si="13"/>
        <v>9.1056004291819259E-2</v>
      </c>
      <c r="H71" s="103">
        <f t="shared" si="15"/>
        <v>0.38255610726262557</v>
      </c>
      <c r="I71" s="3"/>
      <c r="J71" s="90" t="s">
        <v>30</v>
      </c>
      <c r="K71" s="91"/>
      <c r="L71" s="102">
        <v>14178.379999999992</v>
      </c>
      <c r="M71" s="89">
        <v>39316.006130000016</v>
      </c>
      <c r="N71" s="105">
        <f t="shared" si="14"/>
        <v>0.13207259942559638</v>
      </c>
      <c r="O71" s="103">
        <f t="shared" si="16"/>
        <v>1.7729547472983542</v>
      </c>
      <c r="P71" s="141"/>
    </row>
    <row r="72" spans="2:16" x14ac:dyDescent="0.25">
      <c r="B72" s="20"/>
      <c r="C72" s="90" t="s">
        <v>53</v>
      </c>
      <c r="D72" s="91"/>
      <c r="E72" s="102">
        <v>25317.33500000001</v>
      </c>
      <c r="F72" s="89">
        <v>55612.845539999711</v>
      </c>
      <c r="G72" s="105">
        <f t="shared" si="13"/>
        <v>8.1606949085086838E-2</v>
      </c>
      <c r="H72" s="103">
        <f t="shared" si="15"/>
        <v>1.1966311043401561</v>
      </c>
      <c r="I72" s="3"/>
      <c r="J72" s="90" t="s">
        <v>52</v>
      </c>
      <c r="K72" s="91"/>
      <c r="L72" s="102">
        <v>499.93399999999997</v>
      </c>
      <c r="M72" s="89">
        <v>28082.852650000001</v>
      </c>
      <c r="N72" s="105">
        <f t="shared" si="14"/>
        <v>9.4337541216867646E-2</v>
      </c>
      <c r="O72" s="103">
        <f t="shared" si="16"/>
        <v>55.173120151860047</v>
      </c>
      <c r="P72" s="141"/>
    </row>
    <row r="73" spans="2:16" x14ac:dyDescent="0.25">
      <c r="B73" s="20"/>
      <c r="C73" s="90" t="s">
        <v>50</v>
      </c>
      <c r="D73" s="91"/>
      <c r="E73" s="102">
        <v>29573.036</v>
      </c>
      <c r="F73" s="89">
        <v>28205.062970000006</v>
      </c>
      <c r="G73" s="105">
        <f t="shared" si="13"/>
        <v>4.1388443899690992E-2</v>
      </c>
      <c r="H73" s="103">
        <f t="shared" si="15"/>
        <v>-4.62574430978272E-2</v>
      </c>
      <c r="I73" s="3"/>
      <c r="J73" s="90" t="s">
        <v>63</v>
      </c>
      <c r="K73" s="91"/>
      <c r="L73" s="102">
        <v>24722.22</v>
      </c>
      <c r="M73" s="89">
        <v>23425.786459999992</v>
      </c>
      <c r="N73" s="105">
        <f t="shared" si="14"/>
        <v>7.8693255391481365E-2</v>
      </c>
      <c r="O73" s="103">
        <f t="shared" si="16"/>
        <v>-5.2440013073259961E-2</v>
      </c>
      <c r="P73" s="23"/>
    </row>
    <row r="74" spans="2:16" x14ac:dyDescent="0.25">
      <c r="B74" s="20"/>
      <c r="C74" s="90" t="s">
        <v>31</v>
      </c>
      <c r="D74" s="91"/>
      <c r="E74" s="102">
        <v>23151.120650000012</v>
      </c>
      <c r="F74" s="89">
        <v>21121.465719999964</v>
      </c>
      <c r="G74" s="105">
        <f t="shared" si="13"/>
        <v>3.0993889287227665E-2</v>
      </c>
      <c r="H74" s="103">
        <f t="shared" si="15"/>
        <v>-8.7669835110122274E-2</v>
      </c>
      <c r="I74" s="3"/>
      <c r="J74" s="90" t="s">
        <v>66</v>
      </c>
      <c r="K74" s="91"/>
      <c r="L74" s="102">
        <v>78.356999999999999</v>
      </c>
      <c r="M74" s="89">
        <v>18494.971920000004</v>
      </c>
      <c r="N74" s="105">
        <f t="shared" si="14"/>
        <v>6.2129378291909745E-2</v>
      </c>
      <c r="O74" s="103">
        <f t="shared" si="16"/>
        <v>235.03471189555501</v>
      </c>
      <c r="P74" s="23"/>
    </row>
    <row r="75" spans="2:16" x14ac:dyDescent="0.25">
      <c r="B75" s="20"/>
      <c r="C75" s="90" t="s">
        <v>57</v>
      </c>
      <c r="D75" s="91"/>
      <c r="E75" s="102">
        <v>22212.677399999997</v>
      </c>
      <c r="F75" s="89">
        <v>20975.608269999957</v>
      </c>
      <c r="G75" s="105">
        <f t="shared" si="13"/>
        <v>3.077985633530346E-2</v>
      </c>
      <c r="H75" s="103">
        <f t="shared" si="15"/>
        <v>-5.5692031524306018E-2</v>
      </c>
      <c r="I75" s="3"/>
      <c r="J75" s="90" t="s">
        <v>92</v>
      </c>
      <c r="K75" s="91"/>
      <c r="L75" s="102">
        <v>8122.8289999999997</v>
      </c>
      <c r="M75" s="89">
        <v>13916.290030000002</v>
      </c>
      <c r="N75" s="105">
        <f t="shared" si="14"/>
        <v>4.6748405536038352E-2</v>
      </c>
      <c r="O75" s="103">
        <f t="shared" si="16"/>
        <v>0.71323193311098909</v>
      </c>
      <c r="P75" s="23"/>
    </row>
    <row r="76" spans="2:16" x14ac:dyDescent="0.25">
      <c r="B76" s="20"/>
      <c r="C76" s="90" t="s">
        <v>51</v>
      </c>
      <c r="D76" s="91"/>
      <c r="E76" s="102">
        <v>10413.85518999998</v>
      </c>
      <c r="F76" s="89">
        <v>17801.130860000059</v>
      </c>
      <c r="G76" s="105">
        <f t="shared" si="13"/>
        <v>2.6121590536203308E-2</v>
      </c>
      <c r="H76" s="103">
        <f t="shared" si="15"/>
        <v>0.70936992451112557</v>
      </c>
      <c r="I76" s="3"/>
      <c r="J76" s="90" t="s">
        <v>53</v>
      </c>
      <c r="K76" s="91"/>
      <c r="L76" s="102">
        <v>191.38800000000001</v>
      </c>
      <c r="M76" s="89">
        <v>13050.19318</v>
      </c>
      <c r="N76" s="105">
        <f t="shared" si="14"/>
        <v>4.3838962955436614E-2</v>
      </c>
      <c r="O76" s="103">
        <f t="shared" si="16"/>
        <v>67.187102535164172</v>
      </c>
      <c r="P76" s="23"/>
    </row>
    <row r="77" spans="2:16" x14ac:dyDescent="0.25">
      <c r="B77" s="20"/>
      <c r="C77" s="90" t="s">
        <v>56</v>
      </c>
      <c r="D77" s="91"/>
      <c r="E77" s="102">
        <v>15415.973</v>
      </c>
      <c r="F77" s="89">
        <v>16158.643789999989</v>
      </c>
      <c r="G77" s="105">
        <f t="shared" si="13"/>
        <v>2.3711385530634916E-2</v>
      </c>
      <c r="H77" s="103">
        <f t="shared" si="15"/>
        <v>4.8175408065387115E-2</v>
      </c>
      <c r="I77" s="3"/>
      <c r="J77" s="90" t="s">
        <v>69</v>
      </c>
      <c r="K77" s="91"/>
      <c r="L77" s="102">
        <v>988.66700000000014</v>
      </c>
      <c r="M77" s="89">
        <v>4811.3262999999988</v>
      </c>
      <c r="N77" s="105">
        <f t="shared" si="14"/>
        <v>1.6162485299870317E-2</v>
      </c>
      <c r="O77" s="103">
        <f t="shared" si="16"/>
        <v>3.8664780962649692</v>
      </c>
      <c r="P77" s="23"/>
    </row>
    <row r="78" spans="2:16" x14ac:dyDescent="0.25">
      <c r="B78" s="20"/>
      <c r="C78" s="90" t="s">
        <v>59</v>
      </c>
      <c r="D78" s="91"/>
      <c r="E78" s="102">
        <v>17650.08008</v>
      </c>
      <c r="F78" s="89">
        <v>13837.050689999996</v>
      </c>
      <c r="G78" s="105">
        <f t="shared" si="13"/>
        <v>2.0304652282797059E-2</v>
      </c>
      <c r="H78" s="103">
        <f t="shared" si="15"/>
        <v>-0.21603467931687725</v>
      </c>
      <c r="I78" s="3"/>
      <c r="J78" s="90" t="s">
        <v>48</v>
      </c>
      <c r="K78" s="91"/>
      <c r="L78" s="102">
        <v>1769.8250000000003</v>
      </c>
      <c r="M78" s="89">
        <v>4577.3891400000011</v>
      </c>
      <c r="N78" s="105">
        <f t="shared" si="14"/>
        <v>1.5376630075377774E-2</v>
      </c>
      <c r="O78" s="103">
        <f t="shared" si="16"/>
        <v>1.5863512720184203</v>
      </c>
      <c r="P78" s="23"/>
    </row>
    <row r="79" spans="2:16" x14ac:dyDescent="0.25">
      <c r="B79" s="20"/>
      <c r="C79" s="90" t="s">
        <v>63</v>
      </c>
      <c r="D79" s="91"/>
      <c r="E79" s="102">
        <v>10208.01642</v>
      </c>
      <c r="F79" s="89">
        <v>12616.89976</v>
      </c>
      <c r="G79" s="105">
        <f t="shared" si="13"/>
        <v>1.8514188337753767E-2</v>
      </c>
      <c r="H79" s="103">
        <f t="shared" si="15"/>
        <v>0.2359795714356816</v>
      </c>
      <c r="I79" s="3"/>
      <c r="J79" s="90" t="s">
        <v>67</v>
      </c>
      <c r="K79" s="91"/>
      <c r="L79" s="102">
        <v>1716.6030000000001</v>
      </c>
      <c r="M79" s="89">
        <v>4425.0262299999995</v>
      </c>
      <c r="N79" s="105">
        <f t="shared" si="14"/>
        <v>1.4864803784751739E-2</v>
      </c>
      <c r="O79" s="103">
        <f t="shared" si="16"/>
        <v>1.577780785656322</v>
      </c>
      <c r="P79" s="23"/>
    </row>
    <row r="80" spans="2:16" x14ac:dyDescent="0.25">
      <c r="B80" s="20"/>
      <c r="C80" s="90" t="s">
        <v>78</v>
      </c>
      <c r="D80" s="91"/>
      <c r="E80" s="102">
        <v>10068.074000000004</v>
      </c>
      <c r="F80" s="89">
        <v>11104.102170000011</v>
      </c>
      <c r="G80" s="105">
        <f t="shared" si="13"/>
        <v>1.62942912131879E-2</v>
      </c>
      <c r="H80" s="103">
        <f t="shared" si="15"/>
        <v>0.10290231974854436</v>
      </c>
      <c r="I80" s="3"/>
      <c r="J80" s="90" t="s">
        <v>50</v>
      </c>
      <c r="K80" s="91"/>
      <c r="L80" s="102">
        <v>2620.1979999999994</v>
      </c>
      <c r="M80" s="89">
        <v>4129.6979300000021</v>
      </c>
      <c r="N80" s="105">
        <f t="shared" si="14"/>
        <v>1.3872719895661603E-2</v>
      </c>
      <c r="O80" s="103">
        <f t="shared" si="16"/>
        <v>0.57610147401074374</v>
      </c>
      <c r="P80" s="23"/>
    </row>
    <row r="81" spans="2:16" x14ac:dyDescent="0.25">
      <c r="B81" s="20"/>
      <c r="C81" s="90" t="s">
        <v>65</v>
      </c>
      <c r="D81" s="91"/>
      <c r="E81" s="102">
        <v>6364.5450000000064</v>
      </c>
      <c r="F81" s="114">
        <v>11011.038060000008</v>
      </c>
      <c r="G81" s="105">
        <f t="shared" si="13"/>
        <v>1.6157727834481505E-2</v>
      </c>
      <c r="H81" s="103">
        <f t="shared" si="15"/>
        <v>0.73005895315376002</v>
      </c>
      <c r="I81" s="3"/>
      <c r="J81" s="90" t="s">
        <v>60</v>
      </c>
      <c r="K81" s="91"/>
      <c r="L81" s="102">
        <v>1507.15</v>
      </c>
      <c r="M81" s="114">
        <v>3453.3821500000004</v>
      </c>
      <c r="N81" s="105">
        <f t="shared" si="14"/>
        <v>1.1600800850736224E-2</v>
      </c>
      <c r="O81" s="103">
        <f t="shared" si="16"/>
        <v>1.2913327472381648</v>
      </c>
      <c r="P81" s="23"/>
    </row>
    <row r="82" spans="2:16" x14ac:dyDescent="0.25">
      <c r="B82" s="20"/>
      <c r="C82" s="90" t="s">
        <v>66</v>
      </c>
      <c r="D82" s="91"/>
      <c r="E82" s="102">
        <v>11450.564400000003</v>
      </c>
      <c r="F82" s="89">
        <v>9216.5813600000092</v>
      </c>
      <c r="G82" s="105">
        <f t="shared" si="13"/>
        <v>1.3524520791569714E-2</v>
      </c>
      <c r="H82" s="103">
        <f t="shared" si="15"/>
        <v>-0.1950980721963359</v>
      </c>
      <c r="I82" s="3"/>
      <c r="J82" s="90" t="s">
        <v>85</v>
      </c>
      <c r="K82" s="91"/>
      <c r="L82" s="102">
        <v>3025.9919999999993</v>
      </c>
      <c r="M82" s="89">
        <v>1996.6066400000004</v>
      </c>
      <c r="N82" s="105">
        <f t="shared" si="14"/>
        <v>6.7071163867276013E-3</v>
      </c>
      <c r="O82" s="103">
        <f t="shared" si="16"/>
        <v>-0.34018112407435286</v>
      </c>
      <c r="P82" s="23"/>
    </row>
    <row r="83" spans="2:16" x14ac:dyDescent="0.25">
      <c r="B83" s="20"/>
      <c r="C83" s="90" t="s">
        <v>71</v>
      </c>
      <c r="D83" s="95"/>
      <c r="E83" s="102">
        <v>8146.5273999999981</v>
      </c>
      <c r="F83" s="89">
        <v>8315.4563099999978</v>
      </c>
      <c r="G83" s="105">
        <f t="shared" si="13"/>
        <v>1.2202199206320947E-2</v>
      </c>
      <c r="H83" s="103">
        <f t="shared" si="15"/>
        <v>2.0736309068327685E-2</v>
      </c>
      <c r="I83" s="3"/>
      <c r="J83" s="90" t="s">
        <v>62</v>
      </c>
      <c r="K83" s="95"/>
      <c r="L83" s="102">
        <v>166.65299999999999</v>
      </c>
      <c r="M83" s="89">
        <v>1416.2355499999999</v>
      </c>
      <c r="N83" s="105">
        <f t="shared" si="14"/>
        <v>4.7575002880242724E-3</v>
      </c>
      <c r="O83" s="103">
        <f t="shared" si="16"/>
        <v>7.4981101450318928</v>
      </c>
      <c r="P83" s="23"/>
    </row>
    <row r="84" spans="2:16" x14ac:dyDescent="0.25">
      <c r="B84" s="20"/>
      <c r="C84" s="90" t="s">
        <v>52</v>
      </c>
      <c r="D84" s="91"/>
      <c r="E84" s="102">
        <v>4031.856000000003</v>
      </c>
      <c r="F84" s="89">
        <v>8082.1759700000039</v>
      </c>
      <c r="G84" s="105">
        <f t="shared" si="13"/>
        <v>1.185988086882033E-2</v>
      </c>
      <c r="H84" s="103">
        <f t="shared" si="15"/>
        <v>1.0045795211932167</v>
      </c>
      <c r="I84" s="3"/>
      <c r="J84" s="90" t="s">
        <v>56</v>
      </c>
      <c r="K84" s="91"/>
      <c r="L84" s="102">
        <v>773.96399999999971</v>
      </c>
      <c r="M84" s="89">
        <v>1093.5676999999996</v>
      </c>
      <c r="N84" s="105">
        <f t="shared" si="14"/>
        <v>3.6735758029263136E-3</v>
      </c>
      <c r="O84" s="103">
        <f t="shared" si="16"/>
        <v>0.41294388369484891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106828.53472999856</v>
      </c>
      <c r="F85" s="102">
        <f>+F86-SUM(F68:F84)</f>
        <v>71890.851329996251</v>
      </c>
      <c r="G85" s="106">
        <f>+F85/F$86</f>
        <v>0.10549348783008849</v>
      </c>
      <c r="H85" s="104">
        <f t="shared" si="15"/>
        <v>-0.32704448758288029</v>
      </c>
      <c r="I85" s="3"/>
      <c r="J85" s="93" t="s">
        <v>33</v>
      </c>
      <c r="K85" s="94"/>
      <c r="L85" s="102">
        <f>+L86-SUM(L68:L84)</f>
        <v>14669.126999999426</v>
      </c>
      <c r="M85" s="102">
        <f>+M86-SUM(M68:M84)</f>
        <v>6252.5899199998239</v>
      </c>
      <c r="N85" s="106">
        <f>+M85/M$86</f>
        <v>2.1004061326731154E-2</v>
      </c>
      <c r="O85" s="104">
        <f t="shared" si="16"/>
        <v>-0.5737585529118352</v>
      </c>
      <c r="P85" s="23"/>
    </row>
    <row r="86" spans="2:16" x14ac:dyDescent="0.25">
      <c r="B86" s="20"/>
      <c r="C86" s="96" t="s">
        <v>3</v>
      </c>
      <c r="D86" s="97"/>
      <c r="E86" s="88">
        <f>+E57</f>
        <v>613345.12508999801</v>
      </c>
      <c r="F86" s="88">
        <f>+F57</f>
        <v>681471.9354599989</v>
      </c>
      <c r="G86" s="74">
        <f>+F86/F$86</f>
        <v>1</v>
      </c>
      <c r="H86" s="98">
        <f t="shared" ref="H86" si="17">IFERROR(F86/E86-1," - ")</f>
        <v>0.11107418577754968</v>
      </c>
      <c r="I86" s="8"/>
      <c r="J86" s="96" t="s">
        <v>14</v>
      </c>
      <c r="K86" s="97"/>
      <c r="L86" s="88">
        <f>+L57</f>
        <v>194251.53479999941</v>
      </c>
      <c r="M86" s="88">
        <f>+M57</f>
        <v>297684.80594000005</v>
      </c>
      <c r="N86" s="74">
        <f>+M86/M$86</f>
        <v>1</v>
      </c>
      <c r="O86" s="98">
        <f t="shared" ref="O86" si="18">IFERROR(M86/L86-1," - ")</f>
        <v>0.5324708051676148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67:D67"/>
    <mergeCell ref="J67:K67"/>
    <mergeCell ref="C64:O64"/>
    <mergeCell ref="C65:H65"/>
    <mergeCell ref="J65:O65"/>
    <mergeCell ref="C66:H66"/>
    <mergeCell ref="J66:O66"/>
    <mergeCell ref="F10:L10"/>
    <mergeCell ref="F11:G11"/>
    <mergeCell ref="B1:P1"/>
    <mergeCell ref="C7:O8"/>
    <mergeCell ref="F9:L9"/>
    <mergeCell ref="C36:D36"/>
    <mergeCell ref="J36:K36"/>
    <mergeCell ref="C33:O33"/>
    <mergeCell ref="C34:H34"/>
    <mergeCell ref="J34:O34"/>
    <mergeCell ref="C35:H35"/>
    <mergeCell ref="J35:O35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30C4CF7C-E372-4871-AF20-7DF0D8FCD98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9" id="{73FC1EF6-F721-4B93-B7F9-6D0218F73E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8" id="{215DCCC8-BB5F-4A9D-A749-125AB1204DD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  <x14:conditionalFormatting xmlns:xm="http://schemas.microsoft.com/office/excel/2006/main">
          <x14:cfRule type="iconSet" priority="5" id="{DEC08984-91AD-4CDA-853C-F2CE1CBFDB7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H37:H38 H54:H56 H40:H51</xm:sqref>
        </x14:conditionalFormatting>
        <x14:conditionalFormatting xmlns:xm="http://schemas.microsoft.com/office/excel/2006/main">
          <x14:cfRule type="iconSet" priority="4" id="{52FB5000-1953-4074-AAAB-E6CEB7E4E78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3" id="{9FB32BC0-2D0B-4F5B-99BA-C3409D3C0B9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H53</xm:sqref>
        </x14:conditionalFormatting>
        <x14:conditionalFormatting xmlns:xm="http://schemas.microsoft.com/office/excel/2006/main">
          <x14:cfRule type="iconSet" priority="2" id="{FF509A4B-316A-495A-8FDC-06B8A079828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H52</xm:sqref>
        </x14:conditionalFormatting>
        <x14:conditionalFormatting xmlns:xm="http://schemas.microsoft.com/office/excel/2006/main">
          <x14:cfRule type="iconSet" priority="1" id="{B9F3BE4E-3156-45DE-B519-1FE1FE640FB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B10" sqref="B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7" t="s">
        <v>186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2:16" x14ac:dyDescent="0.25">
      <c r="B2" s="166" t="str">
        <f>+B6</f>
        <v>1. Exportaciones por tipo y sector</v>
      </c>
      <c r="C2" s="167"/>
      <c r="D2" s="167"/>
      <c r="E2" s="167"/>
      <c r="F2" s="167"/>
      <c r="G2" s="167"/>
      <c r="H2" s="167"/>
      <c r="I2" s="166"/>
      <c r="J2" s="166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6" t="str">
        <f>+B32</f>
        <v>2. Principales productos exportados</v>
      </c>
      <c r="C3" s="166"/>
      <c r="D3" s="166"/>
      <c r="E3" s="166"/>
      <c r="F3" s="166"/>
      <c r="G3" s="166"/>
      <c r="H3" s="168"/>
      <c r="I3" s="166"/>
      <c r="J3" s="166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152"/>
      <c r="D6" s="152"/>
      <c r="E6" s="152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22"/>
    </row>
    <row r="7" spans="2:16" ht="15" customHeight="1" x14ac:dyDescent="0.25">
      <c r="B7" s="154"/>
      <c r="C7" s="247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US$ 70.4 millones, creciendo en 23.7% respecto al I semestre del 2016. De otro lado el 0.1% de estas exportaciones fueron de tipo Tradicional, en tanto las exportaciones No Tradicional representaron el 99.9%.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3"/>
    </row>
    <row r="8" spans="2:16" x14ac:dyDescent="0.25">
      <c r="B8" s="154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3"/>
    </row>
    <row r="9" spans="2:16" x14ac:dyDescent="0.25">
      <c r="B9" s="20"/>
      <c r="C9" s="8"/>
      <c r="D9" s="8"/>
      <c r="E9" s="8"/>
      <c r="F9" s="248" t="s">
        <v>38</v>
      </c>
      <c r="G9" s="248"/>
      <c r="H9" s="248"/>
      <c r="I9" s="248"/>
      <c r="J9" s="248"/>
      <c r="K9" s="248"/>
      <c r="L9" s="248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49" t="s">
        <v>24</v>
      </c>
      <c r="G10" s="249"/>
      <c r="H10" s="249"/>
      <c r="I10" s="249"/>
      <c r="J10" s="249"/>
      <c r="K10" s="249"/>
      <c r="L10" s="249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0" t="s">
        <v>12</v>
      </c>
      <c r="G11" s="251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56.934348000000021</v>
      </c>
      <c r="I12" s="79">
        <v>70.368781139999996</v>
      </c>
      <c r="J12" s="69">
        <f t="shared" ref="J12:J27" si="0">IFERROR(I12/I$27, " - ")</f>
        <v>0.9994120168514028</v>
      </c>
      <c r="K12" s="70">
        <f>IFERROR(I12/H12-1," - ")</f>
        <v>0.23596358985264865</v>
      </c>
      <c r="L12" s="71">
        <f>IFERROR(I12-H12, " - ")</f>
        <v>13.434433139999975</v>
      </c>
      <c r="M12" s="8"/>
      <c r="N12" s="181" t="s">
        <v>3</v>
      </c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1.3742789999999994</v>
      </c>
      <c r="I13" s="61">
        <v>0.79547254000000078</v>
      </c>
      <c r="J13" s="69">
        <f t="shared" si="0"/>
        <v>1.1297691997387765E-2</v>
      </c>
      <c r="K13" s="65">
        <f t="shared" ref="K13:K27" si="1">IFERROR(I13/H13-1," - ")</f>
        <v>-0.42117099948409231</v>
      </c>
      <c r="L13" s="144">
        <f t="shared" ref="L13:L27" si="2">IFERROR(I13-H13, " - ")</f>
        <v>-0.57880645999999858</v>
      </c>
      <c r="M13" s="8"/>
      <c r="N13" s="179">
        <f>+I13/$I$12</f>
        <v>1.1304338758083551E-2</v>
      </c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8.6299999999999997E-5</v>
      </c>
      <c r="I14" s="61">
        <v>2.391306E-2</v>
      </c>
      <c r="J14" s="73">
        <f t="shared" si="0"/>
        <v>3.3962503167620742E-4</v>
      </c>
      <c r="K14" s="64">
        <f t="shared" si="1"/>
        <v>276.09223638470451</v>
      </c>
      <c r="L14" s="145">
        <f t="shared" si="2"/>
        <v>2.3826759999999999E-2</v>
      </c>
      <c r="M14" s="8"/>
      <c r="N14" s="179">
        <f t="shared" ref="N14:N21" si="3">+I14/$I$12</f>
        <v>3.3982484295734105E-4</v>
      </c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0.23263980000000004</v>
      </c>
      <c r="I15" s="61">
        <v>1.9940329999999999E-2</v>
      </c>
      <c r="J15" s="73">
        <f t="shared" si="0"/>
        <v>2.8320236757169636E-4</v>
      </c>
      <c r="K15" s="64">
        <f t="shared" si="1"/>
        <v>-0.91428667837575517</v>
      </c>
      <c r="L15" s="145">
        <f t="shared" si="2"/>
        <v>-0.21269947000000003</v>
      </c>
      <c r="M15" s="8"/>
      <c r="N15" s="179">
        <f t="shared" si="3"/>
        <v>2.8336898375898176E-4</v>
      </c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/>
      <c r="I16" s="61">
        <v>2.6622689999999997E-2</v>
      </c>
      <c r="J16" s="73">
        <f t="shared" si="0"/>
        <v>3.7810852875189751E-4</v>
      </c>
      <c r="K16" s="64" t="str">
        <f t="shared" si="1"/>
        <v xml:space="preserve"> - </v>
      </c>
      <c r="L16" s="145">
        <f t="shared" si="2"/>
        <v>2.6622689999999997E-2</v>
      </c>
      <c r="M16" s="8"/>
      <c r="N16" s="179">
        <f t="shared" si="3"/>
        <v>3.7833098099331378E-4</v>
      </c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55.29326200000002</v>
      </c>
      <c r="I17" s="61">
        <v>69.450901759999994</v>
      </c>
      <c r="J17" s="73">
        <f t="shared" si="0"/>
        <v>0.98637584274790291</v>
      </c>
      <c r="K17" s="64">
        <f t="shared" si="1"/>
        <v>0.25604638337307661</v>
      </c>
      <c r="L17" s="145">
        <f t="shared" si="2"/>
        <v>14.157639759999974</v>
      </c>
      <c r="M17" s="8"/>
      <c r="N17" s="179">
        <f t="shared" si="3"/>
        <v>0.9869561563362329</v>
      </c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1.0158999999999998E-2</v>
      </c>
      <c r="I18" s="61">
        <v>4.4914999999999997E-2</v>
      </c>
      <c r="J18" s="73">
        <f t="shared" si="0"/>
        <v>6.3790490626196967E-4</v>
      </c>
      <c r="K18" s="64">
        <f t="shared" si="1"/>
        <v>3.4212028742986522</v>
      </c>
      <c r="L18" s="145">
        <f t="shared" si="2"/>
        <v>3.4755999999999995E-2</v>
      </c>
      <c r="M18" s="8"/>
      <c r="N18" s="179">
        <f t="shared" si="3"/>
        <v>6.3828020426616135E-4</v>
      </c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1.0484900000000002E-2</v>
      </c>
      <c r="I19" s="61">
        <v>6.4648000000000006E-3</v>
      </c>
      <c r="J19" s="73">
        <f t="shared" si="0"/>
        <v>9.1816267126848083E-5</v>
      </c>
      <c r="K19" s="64">
        <f t="shared" si="1"/>
        <v>-0.3834180583505804</v>
      </c>
      <c r="L19" s="145">
        <f t="shared" si="2"/>
        <v>-4.0201000000000013E-3</v>
      </c>
      <c r="M19" s="8"/>
      <c r="N19" s="179">
        <f t="shared" si="3"/>
        <v>9.1870285306465112E-5</v>
      </c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1.585E-3</v>
      </c>
      <c r="I20" s="61">
        <v>4.2135999999999996E-4</v>
      </c>
      <c r="J20" s="73">
        <f t="shared" si="0"/>
        <v>5.9843618235009132E-6</v>
      </c>
      <c r="K20" s="64">
        <f t="shared" si="1"/>
        <v>-0.73415772870662466</v>
      </c>
      <c r="L20" s="145">
        <f t="shared" si="2"/>
        <v>-1.1636400000000001E-3</v>
      </c>
      <c r="M20" s="8"/>
      <c r="N20" s="179">
        <f t="shared" si="3"/>
        <v>5.9878825975640597E-6</v>
      </c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1.1851999999999998E-2</v>
      </c>
      <c r="I21" s="63">
        <v>1.2960000000000001E-4</v>
      </c>
      <c r="J21" s="74">
        <f t="shared" si="0"/>
        <v>1.840642899956613E-6</v>
      </c>
      <c r="K21" s="66">
        <f t="shared" si="1"/>
        <v>-0.98906513668579144</v>
      </c>
      <c r="L21" s="146">
        <f t="shared" si="2"/>
        <v>-1.1722399999999997E-2</v>
      </c>
      <c r="M21" s="8"/>
      <c r="N21" s="179">
        <f t="shared" si="3"/>
        <v>1.8417258036935213E-6</v>
      </c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/>
      <c r="I22" s="79">
        <v>4.1399999999999999E-2</v>
      </c>
      <c r="J22" s="72">
        <f t="shared" si="0"/>
        <v>5.879831485972513E-4</v>
      </c>
      <c r="K22" s="72" t="str">
        <f t="shared" si="1"/>
        <v xml:space="preserve"> - </v>
      </c>
      <c r="L22" s="147">
        <f t="shared" si="2"/>
        <v>4.1399999999999999E-2</v>
      </c>
      <c r="M22" s="8"/>
      <c r="N22" s="181" t="s">
        <v>14</v>
      </c>
      <c r="O22" s="150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/>
      <c r="I23" s="61">
        <v>4.1399999999999999E-2</v>
      </c>
      <c r="J23" s="73">
        <f t="shared" si="0"/>
        <v>5.879831485972513E-4</v>
      </c>
      <c r="K23" s="64" t="str">
        <f t="shared" si="1"/>
        <v xml:space="preserve"> - </v>
      </c>
      <c r="L23" s="145">
        <f t="shared" si="2"/>
        <v>4.1399999999999999E-2</v>
      </c>
      <c r="M23" s="81"/>
      <c r="N23" s="179">
        <f>+I23/$I$22</f>
        <v>1</v>
      </c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/>
      <c r="I24" s="61"/>
      <c r="J24" s="73">
        <f t="shared" si="0"/>
        <v>0</v>
      </c>
      <c r="K24" s="64" t="str">
        <f t="shared" si="1"/>
        <v xml:space="preserve"> - </v>
      </c>
      <c r="L24" s="145">
        <f t="shared" si="2"/>
        <v>0</v>
      </c>
      <c r="M24" s="8"/>
      <c r="N24" s="179">
        <f t="shared" ref="N24:N26" si="4">+I24/$I$22</f>
        <v>0</v>
      </c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/>
      <c r="I25" s="61"/>
      <c r="J25" s="73">
        <f t="shared" si="0"/>
        <v>0</v>
      </c>
      <c r="K25" s="64" t="str">
        <f t="shared" si="1"/>
        <v xml:space="preserve"> - </v>
      </c>
      <c r="L25" s="145">
        <f t="shared" si="2"/>
        <v>0</v>
      </c>
      <c r="M25" s="8"/>
      <c r="N25" s="179">
        <f t="shared" si="4"/>
        <v>0</v>
      </c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/>
      <c r="I26" s="63"/>
      <c r="J26" s="74">
        <f t="shared" si="0"/>
        <v>0</v>
      </c>
      <c r="K26" s="66" t="str">
        <f t="shared" si="1"/>
        <v xml:space="preserve"> - </v>
      </c>
      <c r="L26" s="146">
        <f t="shared" si="2"/>
        <v>0</v>
      </c>
      <c r="M26" s="8"/>
      <c r="N26" s="179">
        <f t="shared" si="4"/>
        <v>0</v>
      </c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56.934348000000021</v>
      </c>
      <c r="I27" s="80">
        <f>+I22+I12</f>
        <v>70.410181139999992</v>
      </c>
      <c r="J27" s="74">
        <f t="shared" si="0"/>
        <v>1</v>
      </c>
      <c r="K27" s="74">
        <f t="shared" si="1"/>
        <v>0.23669074316965855</v>
      </c>
      <c r="L27" s="147">
        <f t="shared" si="2"/>
        <v>13.47583313999997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3"/>
    </row>
    <row r="34" spans="2:16" x14ac:dyDescent="0.25">
      <c r="B34" s="20"/>
      <c r="C34" s="252" t="s">
        <v>39</v>
      </c>
      <c r="D34" s="252"/>
      <c r="E34" s="252"/>
      <c r="F34" s="252"/>
      <c r="G34" s="252"/>
      <c r="H34" s="252"/>
      <c r="I34" s="178"/>
      <c r="J34" s="252" t="s">
        <v>40</v>
      </c>
      <c r="K34" s="252"/>
      <c r="L34" s="252"/>
      <c r="M34" s="252"/>
      <c r="N34" s="252"/>
      <c r="O34" s="252"/>
      <c r="P34" s="23"/>
    </row>
    <row r="35" spans="2:16" x14ac:dyDescent="0.25">
      <c r="B35" s="20"/>
      <c r="C35" s="253" t="s">
        <v>26</v>
      </c>
      <c r="D35" s="253"/>
      <c r="E35" s="253"/>
      <c r="F35" s="253"/>
      <c r="G35" s="253"/>
      <c r="H35" s="253"/>
      <c r="I35" s="8"/>
      <c r="J35" s="253" t="s">
        <v>26</v>
      </c>
      <c r="K35" s="253"/>
      <c r="L35" s="253"/>
      <c r="M35" s="253"/>
      <c r="N35" s="253"/>
      <c r="O35" s="253"/>
      <c r="P35" s="23"/>
    </row>
    <row r="36" spans="2:16" x14ac:dyDescent="0.25">
      <c r="B36" s="20"/>
      <c r="C36" s="250" t="s">
        <v>12</v>
      </c>
      <c r="D36" s="251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0" t="s">
        <v>12</v>
      </c>
      <c r="K36" s="251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24" t="s">
        <v>138</v>
      </c>
      <c r="D37" s="225"/>
      <c r="E37" s="226">
        <v>55293.262000000032</v>
      </c>
      <c r="F37" s="226">
        <v>69450.901759999993</v>
      </c>
      <c r="G37" s="227">
        <f>+F37/F$57</f>
        <v>0.98695615633623301</v>
      </c>
      <c r="H37" s="228">
        <f>IFERROR(F37/E37-1," - ")</f>
        <v>0.25604638337307639</v>
      </c>
      <c r="I37" s="8"/>
      <c r="J37" s="229" t="s">
        <v>156</v>
      </c>
      <c r="K37" s="230"/>
      <c r="L37" s="231"/>
      <c r="M37" s="231">
        <v>41.4</v>
      </c>
      <c r="N37" s="232">
        <f>+M37/M$57</f>
        <v>1</v>
      </c>
      <c r="O37" s="233" t="str">
        <f>IFERROR(M37/L37-1," - ")</f>
        <v xml:space="preserve"> - </v>
      </c>
      <c r="P37" s="23"/>
    </row>
    <row r="38" spans="2:16" x14ac:dyDescent="0.25">
      <c r="B38" s="20"/>
      <c r="C38" s="211" t="s">
        <v>141</v>
      </c>
      <c r="D38" s="99"/>
      <c r="E38" s="204">
        <v>49406.152000000031</v>
      </c>
      <c r="F38" s="204">
        <v>67852.966249999998</v>
      </c>
      <c r="G38" s="205">
        <f t="shared" ref="G38:G56" si="5">+F38/F$57</f>
        <v>0.96424813888711913</v>
      </c>
      <c r="H38" s="206">
        <f t="shared" ref="H38:H56" si="6">IFERROR(F38/E38-1," - ")</f>
        <v>0.37337079499735082</v>
      </c>
      <c r="I38" s="3"/>
      <c r="J38" s="182" t="s">
        <v>157</v>
      </c>
      <c r="K38" s="162"/>
      <c r="L38" s="102"/>
      <c r="M38" s="102">
        <v>41.4</v>
      </c>
      <c r="N38" s="161">
        <f t="shared" ref="N38:N56" si="7">+M38/M$57</f>
        <v>1</v>
      </c>
      <c r="O38" s="92" t="str">
        <f t="shared" ref="O38:O56" si="8">IFERROR(M38/L38-1," - ")</f>
        <v xml:space="preserve"> - </v>
      </c>
      <c r="P38" s="23"/>
    </row>
    <row r="39" spans="2:16" x14ac:dyDescent="0.25">
      <c r="B39" s="20"/>
      <c r="C39" s="211" t="s">
        <v>143</v>
      </c>
      <c r="D39" s="99"/>
      <c r="E39" s="204">
        <v>3120.5230000000001</v>
      </c>
      <c r="F39" s="204">
        <v>1242.7720100000001</v>
      </c>
      <c r="G39" s="205">
        <f t="shared" si="5"/>
        <v>1.7660843201582278E-2</v>
      </c>
      <c r="H39" s="206">
        <f t="shared" si="6"/>
        <v>-0.60174239702767773</v>
      </c>
      <c r="I39" s="3"/>
      <c r="J39" s="216"/>
      <c r="K39" s="101"/>
      <c r="L39" s="102"/>
      <c r="M39" s="102"/>
      <c r="N39" s="161">
        <f t="shared" si="7"/>
        <v>0</v>
      </c>
      <c r="O39" s="92" t="str">
        <f t="shared" si="8"/>
        <v xml:space="preserve"> - </v>
      </c>
      <c r="P39" s="23"/>
    </row>
    <row r="40" spans="2:16" x14ac:dyDescent="0.25">
      <c r="B40" s="20"/>
      <c r="C40" s="211" t="s">
        <v>144</v>
      </c>
      <c r="D40" s="99"/>
      <c r="E40" s="204">
        <v>812.68700000000001</v>
      </c>
      <c r="F40" s="204">
        <v>251.72304</v>
      </c>
      <c r="G40" s="205">
        <f t="shared" si="5"/>
        <v>3.5771976709272875E-3</v>
      </c>
      <c r="H40" s="206">
        <f t="shared" si="6"/>
        <v>-0.6902583159322101</v>
      </c>
      <c r="I40" s="3"/>
      <c r="J40" s="182"/>
      <c r="K40" s="101"/>
      <c r="L40" s="102"/>
      <c r="M40" s="102"/>
      <c r="N40" s="161">
        <f t="shared" si="7"/>
        <v>0</v>
      </c>
      <c r="O40" s="92" t="str">
        <f t="shared" si="8"/>
        <v xml:space="preserve"> - </v>
      </c>
      <c r="P40" s="23"/>
    </row>
    <row r="41" spans="2:16" x14ac:dyDescent="0.25">
      <c r="B41" s="20"/>
      <c r="C41" s="211" t="s">
        <v>145</v>
      </c>
      <c r="D41" s="99"/>
      <c r="E41" s="204">
        <v>550.00900000000001</v>
      </c>
      <c r="F41" s="204">
        <v>55.226999999999997</v>
      </c>
      <c r="G41" s="205">
        <f t="shared" si="5"/>
        <v>7.8482246111560264E-4</v>
      </c>
      <c r="H41" s="206">
        <f t="shared" si="6"/>
        <v>-0.89958891581774114</v>
      </c>
      <c r="I41" s="3"/>
      <c r="J41" s="182"/>
      <c r="K41" s="101"/>
      <c r="L41" s="102"/>
      <c r="M41" s="102"/>
      <c r="N41" s="161">
        <f t="shared" si="7"/>
        <v>0</v>
      </c>
      <c r="O41" s="92" t="str">
        <f t="shared" si="8"/>
        <v xml:space="preserve"> - </v>
      </c>
      <c r="P41" s="23"/>
    </row>
    <row r="42" spans="2:16" x14ac:dyDescent="0.25">
      <c r="B42" s="20"/>
      <c r="C42" s="211" t="s">
        <v>139</v>
      </c>
      <c r="D42" s="99"/>
      <c r="E42" s="204">
        <v>1024.3679999999999</v>
      </c>
      <c r="F42" s="204">
        <v>35.818460000000002</v>
      </c>
      <c r="G42" s="205">
        <f t="shared" si="5"/>
        <v>5.0901066381608224E-4</v>
      </c>
      <c r="H42" s="206">
        <f t="shared" si="6"/>
        <v>-0.9650336012058166</v>
      </c>
      <c r="I42" s="3"/>
      <c r="J42" s="182"/>
      <c r="K42" s="101"/>
      <c r="L42" s="102"/>
      <c r="M42" s="102"/>
      <c r="N42" s="161">
        <f t="shared" si="7"/>
        <v>0</v>
      </c>
      <c r="O42" s="92" t="str">
        <f t="shared" si="8"/>
        <v xml:space="preserve"> - </v>
      </c>
      <c r="P42" s="23"/>
    </row>
    <row r="43" spans="2:16" x14ac:dyDescent="0.25">
      <c r="B43" s="20"/>
      <c r="C43" s="211" t="s">
        <v>146</v>
      </c>
      <c r="D43" s="99"/>
      <c r="E43" s="204"/>
      <c r="F43" s="204">
        <v>12.395</v>
      </c>
      <c r="G43" s="205">
        <f t="shared" si="5"/>
        <v>1.7614345167269441E-4</v>
      </c>
      <c r="H43" s="206" t="str">
        <f t="shared" si="6"/>
        <v xml:space="preserve"> - </v>
      </c>
      <c r="I43" s="3"/>
      <c r="J43" s="182"/>
      <c r="K43" s="101"/>
      <c r="L43" s="102"/>
      <c r="M43" s="102"/>
      <c r="N43" s="161">
        <f t="shared" si="7"/>
        <v>0</v>
      </c>
      <c r="O43" s="92" t="str">
        <f t="shared" si="8"/>
        <v xml:space="preserve"> - </v>
      </c>
      <c r="P43" s="23"/>
    </row>
    <row r="44" spans="2:16" x14ac:dyDescent="0.25">
      <c r="B44" s="20"/>
      <c r="C44" s="211" t="s">
        <v>147</v>
      </c>
      <c r="D44" s="99"/>
      <c r="E44" s="204">
        <v>37.200000000000003</v>
      </c>
      <c r="F44" s="204"/>
      <c r="G44" s="205">
        <f t="shared" si="5"/>
        <v>0</v>
      </c>
      <c r="H44" s="206">
        <f t="shared" si="6"/>
        <v>-1</v>
      </c>
      <c r="I44" s="3"/>
      <c r="J44" s="182"/>
      <c r="K44" s="101"/>
      <c r="L44" s="102"/>
      <c r="M44" s="102"/>
      <c r="N44" s="161">
        <f t="shared" si="7"/>
        <v>0</v>
      </c>
      <c r="O44" s="92" t="str">
        <f t="shared" si="8"/>
        <v xml:space="preserve"> - </v>
      </c>
      <c r="P44" s="23"/>
    </row>
    <row r="45" spans="2:16" x14ac:dyDescent="0.25">
      <c r="B45" s="20"/>
      <c r="C45" s="211" t="s">
        <v>148</v>
      </c>
      <c r="D45" s="99"/>
      <c r="E45" s="204">
        <v>64.784999999999997</v>
      </c>
      <c r="F45" s="204"/>
      <c r="G45" s="205">
        <f t="shared" si="5"/>
        <v>0</v>
      </c>
      <c r="H45" s="206">
        <f t="shared" si="6"/>
        <v>-1</v>
      </c>
      <c r="I45" s="3"/>
      <c r="J45" s="182"/>
      <c r="K45" s="101"/>
      <c r="L45" s="102"/>
      <c r="M45" s="102"/>
      <c r="N45" s="105">
        <f t="shared" si="7"/>
        <v>0</v>
      </c>
      <c r="O45" s="92" t="str">
        <f t="shared" si="8"/>
        <v xml:space="preserve"> - </v>
      </c>
      <c r="P45" s="23"/>
    </row>
    <row r="46" spans="2:16" x14ac:dyDescent="0.25">
      <c r="B46" s="20"/>
      <c r="C46" s="211" t="s">
        <v>149</v>
      </c>
      <c r="D46" s="99"/>
      <c r="E46" s="204">
        <v>248.04900000000001</v>
      </c>
      <c r="F46" s="204"/>
      <c r="G46" s="205">
        <f t="shared" si="5"/>
        <v>0</v>
      </c>
      <c r="H46" s="206">
        <f t="shared" si="6"/>
        <v>-1</v>
      </c>
      <c r="I46" s="3"/>
      <c r="J46" s="182"/>
      <c r="K46" s="101"/>
      <c r="L46" s="102"/>
      <c r="M46" s="102"/>
      <c r="N46" s="161">
        <f t="shared" si="7"/>
        <v>0</v>
      </c>
      <c r="O46" s="92" t="str">
        <f t="shared" si="8"/>
        <v xml:space="preserve"> - </v>
      </c>
      <c r="P46" s="23"/>
    </row>
    <row r="47" spans="2:16" x14ac:dyDescent="0.25">
      <c r="B47" s="20"/>
      <c r="C47" s="211" t="s">
        <v>150</v>
      </c>
      <c r="D47" s="99"/>
      <c r="E47" s="204">
        <v>29.488999999999997</v>
      </c>
      <c r="F47" s="204"/>
      <c r="G47" s="205">
        <f t="shared" si="5"/>
        <v>0</v>
      </c>
      <c r="H47" s="206">
        <f t="shared" si="6"/>
        <v>-1</v>
      </c>
      <c r="I47" s="3"/>
      <c r="J47" s="216"/>
      <c r="K47" s="101"/>
      <c r="L47" s="102"/>
      <c r="M47" s="102"/>
      <c r="N47" s="161">
        <f t="shared" si="7"/>
        <v>0</v>
      </c>
      <c r="O47" s="92" t="str">
        <f t="shared" si="8"/>
        <v xml:space="preserve"> - </v>
      </c>
      <c r="P47" s="23"/>
    </row>
    <row r="48" spans="2:16" x14ac:dyDescent="0.25">
      <c r="B48" s="20"/>
      <c r="C48" s="217" t="s">
        <v>4</v>
      </c>
      <c r="D48" s="218"/>
      <c r="E48" s="219">
        <v>1374.2789999999998</v>
      </c>
      <c r="F48" s="219">
        <v>795.47254000000021</v>
      </c>
      <c r="G48" s="222">
        <f t="shared" si="5"/>
        <v>1.1304338758083544E-2</v>
      </c>
      <c r="H48" s="223">
        <f t="shared" si="6"/>
        <v>-0.42117099948409287</v>
      </c>
      <c r="I48" s="3"/>
      <c r="J48" s="182"/>
      <c r="K48" s="101"/>
      <c r="L48" s="102"/>
      <c r="M48" s="102"/>
      <c r="N48" s="161">
        <f t="shared" si="7"/>
        <v>0</v>
      </c>
      <c r="O48" s="92" t="str">
        <f t="shared" si="8"/>
        <v xml:space="preserve"> - </v>
      </c>
      <c r="P48" s="23"/>
    </row>
    <row r="49" spans="2:16" x14ac:dyDescent="0.25">
      <c r="B49" s="20"/>
      <c r="C49" s="211" t="s">
        <v>96</v>
      </c>
      <c r="D49" s="99"/>
      <c r="E49" s="204">
        <v>1149.2999999999997</v>
      </c>
      <c r="F49" s="204">
        <v>795.47254000000021</v>
      </c>
      <c r="G49" s="205">
        <f t="shared" si="5"/>
        <v>1.1304338758083544E-2</v>
      </c>
      <c r="H49" s="206">
        <f t="shared" si="6"/>
        <v>-0.3078634473157571</v>
      </c>
      <c r="I49" s="3"/>
      <c r="J49" s="90"/>
      <c r="K49" s="101"/>
      <c r="L49" s="102"/>
      <c r="M49" s="102"/>
      <c r="N49" s="161">
        <f t="shared" si="7"/>
        <v>0</v>
      </c>
      <c r="O49" s="92" t="str">
        <f t="shared" si="8"/>
        <v xml:space="preserve"> - </v>
      </c>
      <c r="P49" s="23"/>
    </row>
    <row r="50" spans="2:16" x14ac:dyDescent="0.25">
      <c r="B50" s="20"/>
      <c r="C50" s="211" t="s">
        <v>133</v>
      </c>
      <c r="D50" s="99"/>
      <c r="E50" s="204">
        <v>111.6</v>
      </c>
      <c r="F50" s="204"/>
      <c r="G50" s="205">
        <f t="shared" si="5"/>
        <v>0</v>
      </c>
      <c r="H50" s="206">
        <f t="shared" si="6"/>
        <v>-1</v>
      </c>
      <c r="I50" s="3"/>
      <c r="J50" s="90"/>
      <c r="K50" s="101"/>
      <c r="L50" s="102"/>
      <c r="M50" s="102"/>
      <c r="N50" s="161">
        <f t="shared" si="7"/>
        <v>0</v>
      </c>
      <c r="O50" s="92" t="str">
        <f t="shared" si="8"/>
        <v xml:space="preserve"> - </v>
      </c>
      <c r="P50" s="23"/>
    </row>
    <row r="51" spans="2:16" x14ac:dyDescent="0.25">
      <c r="B51" s="20"/>
      <c r="C51" s="211" t="s">
        <v>151</v>
      </c>
      <c r="D51" s="99"/>
      <c r="E51" s="204">
        <v>58.16</v>
      </c>
      <c r="F51" s="204"/>
      <c r="G51" s="205">
        <f t="shared" si="5"/>
        <v>0</v>
      </c>
      <c r="H51" s="206">
        <f t="shared" si="6"/>
        <v>-1</v>
      </c>
      <c r="I51" s="3"/>
      <c r="J51" s="90"/>
      <c r="K51" s="101"/>
      <c r="L51" s="102"/>
      <c r="M51" s="102"/>
      <c r="N51" s="161">
        <f t="shared" si="7"/>
        <v>0</v>
      </c>
      <c r="O51" s="92" t="str">
        <f t="shared" si="8"/>
        <v xml:space="preserve"> - </v>
      </c>
      <c r="P51" s="23"/>
    </row>
    <row r="52" spans="2:16" x14ac:dyDescent="0.25">
      <c r="B52" s="20"/>
      <c r="C52" s="211" t="s">
        <v>152</v>
      </c>
      <c r="D52" s="99"/>
      <c r="E52" s="204">
        <v>24.512</v>
      </c>
      <c r="F52" s="204"/>
      <c r="G52" s="205">
        <f t="shared" si="5"/>
        <v>0</v>
      </c>
      <c r="H52" s="206">
        <f t="shared" si="6"/>
        <v>-1</v>
      </c>
      <c r="I52" s="3"/>
      <c r="J52" s="90"/>
      <c r="K52" s="142"/>
      <c r="L52" s="102"/>
      <c r="M52" s="102"/>
      <c r="N52" s="161">
        <f t="shared" si="7"/>
        <v>0</v>
      </c>
      <c r="O52" s="92" t="str">
        <f t="shared" si="8"/>
        <v xml:space="preserve"> - </v>
      </c>
      <c r="P52" s="23"/>
    </row>
    <row r="53" spans="2:16" x14ac:dyDescent="0.25">
      <c r="B53" s="20"/>
      <c r="C53" s="211" t="s">
        <v>153</v>
      </c>
      <c r="D53" s="99"/>
      <c r="E53" s="204">
        <v>14.396000000000001</v>
      </c>
      <c r="F53" s="204"/>
      <c r="G53" s="205">
        <f t="shared" si="5"/>
        <v>0</v>
      </c>
      <c r="H53" s="206">
        <f t="shared" si="6"/>
        <v>-1</v>
      </c>
      <c r="I53" s="3"/>
      <c r="J53" s="90"/>
      <c r="K53" s="101"/>
      <c r="L53" s="102"/>
      <c r="M53" s="102"/>
      <c r="N53" s="161">
        <f t="shared" si="7"/>
        <v>0</v>
      </c>
      <c r="O53" s="92" t="str">
        <f t="shared" si="8"/>
        <v xml:space="preserve"> - </v>
      </c>
      <c r="P53" s="23"/>
    </row>
    <row r="54" spans="2:16" x14ac:dyDescent="0.25">
      <c r="B54" s="20"/>
      <c r="C54" s="217" t="s">
        <v>110</v>
      </c>
      <c r="D54" s="218"/>
      <c r="E54" s="219">
        <v>10.158999999999999</v>
      </c>
      <c r="F54" s="219">
        <v>44.914999999999999</v>
      </c>
      <c r="G54" s="220">
        <f t="shared" si="5"/>
        <v>6.3828020426616135E-4</v>
      </c>
      <c r="H54" s="221">
        <f t="shared" si="6"/>
        <v>3.4212028742986522</v>
      </c>
      <c r="I54" s="8"/>
      <c r="J54" s="84"/>
      <c r="K54" s="99"/>
      <c r="L54" s="25"/>
      <c r="M54" s="25"/>
      <c r="N54" s="161">
        <f t="shared" si="7"/>
        <v>0</v>
      </c>
      <c r="O54" s="86" t="str">
        <f t="shared" si="8"/>
        <v xml:space="preserve"> - </v>
      </c>
      <c r="P54" s="23"/>
    </row>
    <row r="55" spans="2:16" x14ac:dyDescent="0.25">
      <c r="B55" s="20"/>
      <c r="C55" s="211" t="s">
        <v>154</v>
      </c>
      <c r="D55" s="99"/>
      <c r="E55" s="204"/>
      <c r="F55" s="204">
        <v>24.611999999999998</v>
      </c>
      <c r="G55" s="207">
        <f t="shared" si="5"/>
        <v>3.4975737253476038E-4</v>
      </c>
      <c r="H55" s="208" t="str">
        <f t="shared" si="6"/>
        <v xml:space="preserve"> - </v>
      </c>
      <c r="I55" s="8"/>
      <c r="J55" s="84"/>
      <c r="K55" s="99"/>
      <c r="L55" s="25"/>
      <c r="M55" s="25"/>
      <c r="N55" s="161">
        <f t="shared" si="7"/>
        <v>0</v>
      </c>
      <c r="O55" s="86" t="str">
        <f t="shared" si="8"/>
        <v xml:space="preserve"> - </v>
      </c>
      <c r="P55" s="23"/>
    </row>
    <row r="56" spans="2:16" x14ac:dyDescent="0.25">
      <c r="B56" s="20"/>
      <c r="C56" s="211" t="s">
        <v>155</v>
      </c>
      <c r="D56" s="99"/>
      <c r="E56" s="204">
        <v>1.528</v>
      </c>
      <c r="F56" s="204">
        <v>1.1299999999999999</v>
      </c>
      <c r="G56" s="209">
        <f t="shared" si="5"/>
        <v>1.6058257393315423E-5</v>
      </c>
      <c r="H56" s="210">
        <f t="shared" si="6"/>
        <v>-0.2604712041884818</v>
      </c>
      <c r="I56" s="8"/>
      <c r="J56" s="85"/>
      <c r="K56" s="100"/>
      <c r="L56" s="62"/>
      <c r="M56" s="62"/>
      <c r="N56" s="163">
        <f t="shared" si="7"/>
        <v>0</v>
      </c>
      <c r="O56" s="87" t="str">
        <f t="shared" si="8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56934.34800000002</v>
      </c>
      <c r="F57" s="88">
        <f>+I12*1000</f>
        <v>70368.781139999992</v>
      </c>
      <c r="G57" s="74">
        <f t="shared" ref="G57" si="9">+F57/F$57</f>
        <v>1</v>
      </c>
      <c r="H57" s="98">
        <f t="shared" ref="H57" si="10">IFERROR(F57/E57-1," - ")</f>
        <v>0.23596358985264865</v>
      </c>
      <c r="I57" s="8"/>
      <c r="J57" s="96" t="s">
        <v>14</v>
      </c>
      <c r="K57" s="97"/>
      <c r="L57" s="88">
        <f>+H22*1000</f>
        <v>0</v>
      </c>
      <c r="M57" s="88">
        <f>+I22*1000</f>
        <v>41.4</v>
      </c>
      <c r="N57" s="74">
        <f t="shared" ref="N57" si="11">+M57/M$57</f>
        <v>1</v>
      </c>
      <c r="O57" s="98" t="str">
        <f t="shared" ref="O57" si="12">IFERROR(M57/L57-1," - ")</f>
        <v xml:space="preserve"> - 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"/>
    </row>
    <row r="65" spans="2:16" x14ac:dyDescent="0.25">
      <c r="B65" s="20"/>
      <c r="C65" s="252" t="s">
        <v>45</v>
      </c>
      <c r="D65" s="252"/>
      <c r="E65" s="252"/>
      <c r="F65" s="252"/>
      <c r="G65" s="252"/>
      <c r="H65" s="252"/>
      <c r="I65" s="177"/>
      <c r="J65" s="252" t="s">
        <v>46</v>
      </c>
      <c r="K65" s="252"/>
      <c r="L65" s="252"/>
      <c r="M65" s="252"/>
      <c r="N65" s="252"/>
      <c r="O65" s="252"/>
      <c r="P65" s="23"/>
    </row>
    <row r="66" spans="2:16" x14ac:dyDescent="0.25">
      <c r="B66" s="20"/>
      <c r="C66" s="253" t="s">
        <v>26</v>
      </c>
      <c r="D66" s="253"/>
      <c r="E66" s="253"/>
      <c r="F66" s="253"/>
      <c r="G66" s="253"/>
      <c r="H66" s="253"/>
      <c r="I66" s="8"/>
      <c r="J66" s="253" t="s">
        <v>26</v>
      </c>
      <c r="K66" s="253"/>
      <c r="L66" s="253"/>
      <c r="M66" s="253"/>
      <c r="N66" s="253"/>
      <c r="O66" s="253"/>
      <c r="P66" s="23"/>
    </row>
    <row r="67" spans="2:16" x14ac:dyDescent="0.25">
      <c r="B67" s="20"/>
      <c r="C67" s="250" t="s">
        <v>32</v>
      </c>
      <c r="D67" s="251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0" t="s">
        <v>12</v>
      </c>
      <c r="K67" s="251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7" t="s">
        <v>29</v>
      </c>
      <c r="D68" s="188"/>
      <c r="E68" s="189">
        <v>32966.556000000026</v>
      </c>
      <c r="F68" s="190">
        <v>32176.487140000005</v>
      </c>
      <c r="G68" s="191">
        <f t="shared" ref="G68:G84" si="13">+F68/F$86</f>
        <v>0.45725514381134852</v>
      </c>
      <c r="H68" s="192">
        <f>IFERROR(F68/E68-1," - ")</f>
        <v>-2.3965768823410616E-2</v>
      </c>
      <c r="I68" s="3"/>
      <c r="J68" s="187" t="s">
        <v>62</v>
      </c>
      <c r="K68" s="188"/>
      <c r="L68" s="189"/>
      <c r="M68" s="190">
        <v>41.4</v>
      </c>
      <c r="N68" s="113">
        <f t="shared" ref="N68:N84" si="14">+M68/M$86</f>
        <v>1</v>
      </c>
      <c r="O68" s="186" t="str">
        <f>IFERROR(M68/L68-1," - ")</f>
        <v xml:space="preserve"> - </v>
      </c>
      <c r="P68" s="141"/>
    </row>
    <row r="69" spans="2:16" x14ac:dyDescent="0.25">
      <c r="B69" s="20"/>
      <c r="C69" s="193" t="s">
        <v>49</v>
      </c>
      <c r="D69" s="194"/>
      <c r="E69" s="195">
        <v>10873.283999999998</v>
      </c>
      <c r="F69" s="196">
        <v>17817.271450000007</v>
      </c>
      <c r="G69" s="197">
        <f t="shared" si="13"/>
        <v>0.25319852300059337</v>
      </c>
      <c r="H69" s="198">
        <f t="shared" ref="H69:H84" si="15">IFERROR(F69/E69-1," - ")</f>
        <v>0.63862835275892826</v>
      </c>
      <c r="I69" s="3"/>
      <c r="J69" s="193"/>
      <c r="K69" s="194"/>
      <c r="L69" s="195"/>
      <c r="M69" s="196"/>
      <c r="N69" s="105">
        <f t="shared" si="14"/>
        <v>0</v>
      </c>
      <c r="O69" s="103" t="str">
        <f t="shared" ref="O69:O84" si="16">IFERROR(M69/L69-1," - ")</f>
        <v xml:space="preserve"> - </v>
      </c>
      <c r="P69" s="141"/>
    </row>
    <row r="70" spans="2:16" x14ac:dyDescent="0.25">
      <c r="B70" s="20"/>
      <c r="C70" s="184" t="s">
        <v>71</v>
      </c>
      <c r="D70" s="199"/>
      <c r="E70" s="183">
        <v>3463.9319999999998</v>
      </c>
      <c r="F70" s="200">
        <v>5819.0934299999999</v>
      </c>
      <c r="G70" s="185">
        <f t="shared" si="13"/>
        <v>8.2694247871407722E-2</v>
      </c>
      <c r="H70" s="201">
        <f t="shared" si="15"/>
        <v>0.67990983368033797</v>
      </c>
      <c r="I70" s="3"/>
      <c r="J70" s="184"/>
      <c r="K70" s="199"/>
      <c r="L70" s="183"/>
      <c r="M70" s="200"/>
      <c r="N70" s="105">
        <f t="shared" si="14"/>
        <v>0</v>
      </c>
      <c r="O70" s="103" t="str">
        <f t="shared" si="16"/>
        <v xml:space="preserve"> - </v>
      </c>
      <c r="P70" s="141"/>
    </row>
    <row r="71" spans="2:16" x14ac:dyDescent="0.25">
      <c r="B71" s="20"/>
      <c r="C71" s="90" t="s">
        <v>51</v>
      </c>
      <c r="D71" s="91"/>
      <c r="E71" s="102">
        <v>3151.13</v>
      </c>
      <c r="F71" s="89">
        <v>5038.1850999999988</v>
      </c>
      <c r="G71" s="105">
        <f t="shared" si="13"/>
        <v>7.1596878876961589E-2</v>
      </c>
      <c r="H71" s="103">
        <f t="shared" si="15"/>
        <v>0.59885028545315455</v>
      </c>
      <c r="I71" s="3"/>
      <c r="J71" s="90"/>
      <c r="K71" s="91"/>
      <c r="L71" s="102"/>
      <c r="M71" s="89"/>
      <c r="N71" s="105">
        <f t="shared" si="14"/>
        <v>0</v>
      </c>
      <c r="O71" s="103" t="str">
        <f t="shared" si="16"/>
        <v xml:space="preserve"> - </v>
      </c>
      <c r="P71" s="141"/>
    </row>
    <row r="72" spans="2:16" x14ac:dyDescent="0.25">
      <c r="B72" s="20"/>
      <c r="C72" s="90" t="s">
        <v>68</v>
      </c>
      <c r="D72" s="91"/>
      <c r="E72" s="102">
        <v>536.47199999999998</v>
      </c>
      <c r="F72" s="89">
        <v>2803.3962000000001</v>
      </c>
      <c r="G72" s="105">
        <f t="shared" si="13"/>
        <v>3.9838635181453426E-2</v>
      </c>
      <c r="H72" s="103">
        <f t="shared" si="15"/>
        <v>4.2256151299601852</v>
      </c>
      <c r="I72" s="3"/>
      <c r="J72" s="90"/>
      <c r="K72" s="91"/>
      <c r="L72" s="102"/>
      <c r="M72" s="89"/>
      <c r="N72" s="105">
        <f t="shared" si="14"/>
        <v>0</v>
      </c>
      <c r="O72" s="103" t="str">
        <f t="shared" si="16"/>
        <v xml:space="preserve"> - </v>
      </c>
      <c r="P72" s="141"/>
    </row>
    <row r="73" spans="2:16" x14ac:dyDescent="0.25">
      <c r="B73" s="20"/>
      <c r="C73" s="90" t="s">
        <v>53</v>
      </c>
      <c r="D73" s="91"/>
      <c r="E73" s="102">
        <v>456.36500000000007</v>
      </c>
      <c r="F73" s="89">
        <v>1492.5364499999998</v>
      </c>
      <c r="G73" s="105">
        <f t="shared" si="13"/>
        <v>2.12102075070843E-2</v>
      </c>
      <c r="H73" s="103">
        <f t="shared" si="15"/>
        <v>2.2704884248353832</v>
      </c>
      <c r="I73" s="3"/>
      <c r="J73" s="90"/>
      <c r="K73" s="91"/>
      <c r="L73" s="102"/>
      <c r="M73" s="89"/>
      <c r="N73" s="105">
        <f t="shared" si="14"/>
        <v>0</v>
      </c>
      <c r="O73" s="103" t="str">
        <f t="shared" si="16"/>
        <v xml:space="preserve"> - </v>
      </c>
      <c r="P73" s="23"/>
    </row>
    <row r="74" spans="2:16" x14ac:dyDescent="0.25">
      <c r="B74" s="20"/>
      <c r="C74" s="90" t="s">
        <v>87</v>
      </c>
      <c r="D74" s="91"/>
      <c r="E74" s="102">
        <v>189.875</v>
      </c>
      <c r="F74" s="89">
        <v>1226.8604799999998</v>
      </c>
      <c r="G74" s="105">
        <f t="shared" si="13"/>
        <v>1.7434726879227001E-2</v>
      </c>
      <c r="H74" s="103">
        <f t="shared" si="15"/>
        <v>5.461411349572086</v>
      </c>
      <c r="I74" s="3"/>
      <c r="J74" s="90"/>
      <c r="K74" s="91"/>
      <c r="L74" s="102"/>
      <c r="M74" s="89"/>
      <c r="N74" s="105">
        <f t="shared" si="14"/>
        <v>0</v>
      </c>
      <c r="O74" s="103" t="str">
        <f t="shared" si="16"/>
        <v xml:space="preserve"> - </v>
      </c>
      <c r="P74" s="23"/>
    </row>
    <row r="75" spans="2:16" x14ac:dyDescent="0.25">
      <c r="B75" s="20"/>
      <c r="C75" s="90" t="s">
        <v>52</v>
      </c>
      <c r="D75" s="91"/>
      <c r="E75" s="102">
        <v>668.18299999999999</v>
      </c>
      <c r="F75" s="89">
        <v>1041.81456</v>
      </c>
      <c r="G75" s="105">
        <f t="shared" si="13"/>
        <v>1.4805067575737751E-2</v>
      </c>
      <c r="H75" s="103">
        <f t="shared" si="15"/>
        <v>0.55917549533585875</v>
      </c>
      <c r="I75" s="3"/>
      <c r="J75" s="90"/>
      <c r="K75" s="91"/>
      <c r="L75" s="102"/>
      <c r="M75" s="89"/>
      <c r="N75" s="105">
        <f t="shared" si="14"/>
        <v>0</v>
      </c>
      <c r="O75" s="103" t="str">
        <f t="shared" si="16"/>
        <v xml:space="preserve"> - </v>
      </c>
      <c r="P75" s="23"/>
    </row>
    <row r="76" spans="2:16" x14ac:dyDescent="0.25">
      <c r="B76" s="20"/>
      <c r="C76" s="90" t="s">
        <v>65</v>
      </c>
      <c r="D76" s="91"/>
      <c r="E76" s="102">
        <v>245.21600000000001</v>
      </c>
      <c r="F76" s="89">
        <v>950.96242000000007</v>
      </c>
      <c r="G76" s="105">
        <f t="shared" si="13"/>
        <v>1.3513981691796576E-2</v>
      </c>
      <c r="H76" s="103">
        <f t="shared" si="15"/>
        <v>2.8780602407673235</v>
      </c>
      <c r="I76" s="3"/>
      <c r="J76" s="90"/>
      <c r="K76" s="91"/>
      <c r="L76" s="102"/>
      <c r="M76" s="89"/>
      <c r="N76" s="105">
        <f t="shared" si="14"/>
        <v>0</v>
      </c>
      <c r="O76" s="103" t="str">
        <f t="shared" si="16"/>
        <v xml:space="preserve"> - </v>
      </c>
      <c r="P76" s="23"/>
    </row>
    <row r="77" spans="2:16" x14ac:dyDescent="0.25">
      <c r="B77" s="20"/>
      <c r="C77" s="90" t="s">
        <v>48</v>
      </c>
      <c r="D77" s="91"/>
      <c r="E77" s="102">
        <v>495.14300000000003</v>
      </c>
      <c r="F77" s="89">
        <v>541.84878000000003</v>
      </c>
      <c r="G77" s="105">
        <f t="shared" si="13"/>
        <v>7.7001302455698625E-3</v>
      </c>
      <c r="H77" s="103">
        <f t="shared" si="15"/>
        <v>9.4327860840201616E-2</v>
      </c>
      <c r="I77" s="3"/>
      <c r="J77" s="90"/>
      <c r="K77" s="91"/>
      <c r="L77" s="102"/>
      <c r="M77" s="89"/>
      <c r="N77" s="105">
        <f t="shared" si="14"/>
        <v>0</v>
      </c>
      <c r="O77" s="103" t="str">
        <f t="shared" si="16"/>
        <v xml:space="preserve"> - </v>
      </c>
      <c r="P77" s="23"/>
    </row>
    <row r="78" spans="2:16" x14ac:dyDescent="0.25">
      <c r="B78" s="20"/>
      <c r="C78" s="90" t="s">
        <v>73</v>
      </c>
      <c r="D78" s="91"/>
      <c r="E78" s="102">
        <v>432.79399999999998</v>
      </c>
      <c r="F78" s="89">
        <v>366.51799999999997</v>
      </c>
      <c r="G78" s="105">
        <f t="shared" si="13"/>
        <v>5.2085313126399848E-3</v>
      </c>
      <c r="H78" s="103">
        <f t="shared" si="15"/>
        <v>-0.15313520982268702</v>
      </c>
      <c r="I78" s="3"/>
      <c r="J78" s="90"/>
      <c r="K78" s="91"/>
      <c r="L78" s="102"/>
      <c r="M78" s="89"/>
      <c r="N78" s="105">
        <f t="shared" si="14"/>
        <v>0</v>
      </c>
      <c r="O78" s="103" t="str">
        <f t="shared" si="16"/>
        <v xml:space="preserve"> - </v>
      </c>
      <c r="P78" s="23"/>
    </row>
    <row r="79" spans="2:16" x14ac:dyDescent="0.25">
      <c r="B79" s="20"/>
      <c r="C79" s="90" t="s">
        <v>88</v>
      </c>
      <c r="D79" s="91"/>
      <c r="E79" s="102">
        <v>276.31</v>
      </c>
      <c r="F79" s="89">
        <v>266.63049999999998</v>
      </c>
      <c r="G79" s="105">
        <f t="shared" si="13"/>
        <v>3.7890453078835294E-3</v>
      </c>
      <c r="H79" s="103">
        <f t="shared" si="15"/>
        <v>-3.503130541782784E-2</v>
      </c>
      <c r="I79" s="3"/>
      <c r="J79" s="90"/>
      <c r="K79" s="91"/>
      <c r="L79" s="102"/>
      <c r="M79" s="89"/>
      <c r="N79" s="105">
        <f t="shared" si="14"/>
        <v>0</v>
      </c>
      <c r="O79" s="103" t="str">
        <f t="shared" si="16"/>
        <v xml:space="preserve"> - </v>
      </c>
      <c r="P79" s="23"/>
    </row>
    <row r="80" spans="2:16" x14ac:dyDescent="0.25">
      <c r="B80" s="20"/>
      <c r="C80" s="90" t="s">
        <v>70</v>
      </c>
      <c r="D80" s="91"/>
      <c r="E80" s="102"/>
      <c r="F80" s="89">
        <v>175.09491</v>
      </c>
      <c r="G80" s="105">
        <f t="shared" si="13"/>
        <v>2.4882470203888489E-3</v>
      </c>
      <c r="H80" s="103" t="str">
        <f t="shared" si="15"/>
        <v xml:space="preserve"> - </v>
      </c>
      <c r="I80" s="3"/>
      <c r="J80" s="90"/>
      <c r="K80" s="91"/>
      <c r="L80" s="102"/>
      <c r="M80" s="89"/>
      <c r="N80" s="105">
        <f t="shared" si="14"/>
        <v>0</v>
      </c>
      <c r="O80" s="103" t="str">
        <f t="shared" si="16"/>
        <v xml:space="preserve"> - </v>
      </c>
      <c r="P80" s="23"/>
    </row>
    <row r="81" spans="2:16" x14ac:dyDescent="0.25">
      <c r="B81" s="20"/>
      <c r="C81" s="90" t="s">
        <v>59</v>
      </c>
      <c r="D81" s="91"/>
      <c r="E81" s="102"/>
      <c r="F81" s="114">
        <v>160.00617</v>
      </c>
      <c r="G81" s="105">
        <f t="shared" si="13"/>
        <v>2.2738232410429954E-3</v>
      </c>
      <c r="H81" s="103" t="str">
        <f t="shared" si="15"/>
        <v xml:space="preserve"> - </v>
      </c>
      <c r="I81" s="3"/>
      <c r="J81" s="90"/>
      <c r="K81" s="91"/>
      <c r="L81" s="102"/>
      <c r="M81" s="114"/>
      <c r="N81" s="105">
        <f t="shared" si="14"/>
        <v>0</v>
      </c>
      <c r="O81" s="103" t="str">
        <f t="shared" si="16"/>
        <v xml:space="preserve"> - </v>
      </c>
      <c r="P81" s="23"/>
    </row>
    <row r="82" spans="2:16" x14ac:dyDescent="0.25">
      <c r="B82" s="20"/>
      <c r="C82" s="90" t="s">
        <v>89</v>
      </c>
      <c r="D82" s="91"/>
      <c r="E82" s="102">
        <v>698.88400000000001</v>
      </c>
      <c r="F82" s="89">
        <v>155.24279999999999</v>
      </c>
      <c r="G82" s="105">
        <f t="shared" si="13"/>
        <v>2.2061317175743255E-3</v>
      </c>
      <c r="H82" s="103">
        <f t="shared" si="15"/>
        <v>-0.77787043343387463</v>
      </c>
      <c r="I82" s="3"/>
      <c r="J82" s="90"/>
      <c r="K82" s="91"/>
      <c r="L82" s="102"/>
      <c r="M82" s="89"/>
      <c r="N82" s="105">
        <f t="shared" si="14"/>
        <v>0</v>
      </c>
      <c r="O82" s="103" t="str">
        <f t="shared" si="16"/>
        <v xml:space="preserve"> - </v>
      </c>
      <c r="P82" s="23"/>
    </row>
    <row r="83" spans="2:16" x14ac:dyDescent="0.25">
      <c r="B83" s="20"/>
      <c r="C83" s="90" t="s">
        <v>63</v>
      </c>
      <c r="D83" s="95"/>
      <c r="E83" s="102"/>
      <c r="F83" s="89">
        <v>134.54745</v>
      </c>
      <c r="G83" s="105">
        <f t="shared" si="13"/>
        <v>1.912033259924104E-3</v>
      </c>
      <c r="H83" s="103" t="str">
        <f t="shared" si="15"/>
        <v xml:space="preserve"> - </v>
      </c>
      <c r="I83" s="3"/>
      <c r="J83" s="90"/>
      <c r="K83" s="95"/>
      <c r="L83" s="102"/>
      <c r="M83" s="89"/>
      <c r="N83" s="105">
        <f t="shared" si="14"/>
        <v>0</v>
      </c>
      <c r="O83" s="103" t="str">
        <f t="shared" si="16"/>
        <v xml:space="preserve"> - </v>
      </c>
      <c r="P83" s="23"/>
    </row>
    <row r="84" spans="2:16" x14ac:dyDescent="0.25">
      <c r="B84" s="20"/>
      <c r="C84" s="90" t="s">
        <v>57</v>
      </c>
      <c r="D84" s="91"/>
      <c r="E84" s="102">
        <v>402.0870000000001</v>
      </c>
      <c r="F84" s="89">
        <v>106.79084000000002</v>
      </c>
      <c r="G84" s="105">
        <f t="shared" si="13"/>
        <v>1.5175883150162523E-3</v>
      </c>
      <c r="H84" s="103">
        <f t="shared" si="15"/>
        <v>-0.7344086230094482</v>
      </c>
      <c r="I84" s="3"/>
      <c r="J84" s="90"/>
      <c r="K84" s="91"/>
      <c r="L84" s="102"/>
      <c r="M84" s="89"/>
      <c r="N84" s="105">
        <f t="shared" si="14"/>
        <v>0</v>
      </c>
      <c r="O84" s="103" t="str">
        <f t="shared" si="16"/>
        <v xml:space="preserve"> - 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2078.1170000000056</v>
      </c>
      <c r="F85" s="102">
        <f>+F86-SUM(F68:F84)</f>
        <v>95.494459999987157</v>
      </c>
      <c r="G85" s="106">
        <f>+F85/F$86</f>
        <v>1.3570571843499629E-3</v>
      </c>
      <c r="H85" s="104">
        <f t="shared" ref="H85:H86" si="17">IFERROR(F85/E85-1," - ")</f>
        <v>-0.95404760174716485</v>
      </c>
      <c r="I85" s="3"/>
      <c r="J85" s="93" t="s">
        <v>33</v>
      </c>
      <c r="K85" s="94"/>
      <c r="L85" s="102">
        <f>+L86-SUM(L68:L84)</f>
        <v>0</v>
      </c>
      <c r="M85" s="102">
        <f>+M86-SUM(M68:M84)</f>
        <v>0</v>
      </c>
      <c r="N85" s="106">
        <f>+M85/M$86</f>
        <v>0</v>
      </c>
      <c r="O85" s="104" t="str">
        <f t="shared" ref="O85:O86" si="18">IFERROR(M85/L85-1," - ")</f>
        <v xml:space="preserve"> - </v>
      </c>
      <c r="P85" s="23"/>
    </row>
    <row r="86" spans="2:16" x14ac:dyDescent="0.25">
      <c r="B86" s="20"/>
      <c r="C86" s="96" t="s">
        <v>3</v>
      </c>
      <c r="D86" s="97"/>
      <c r="E86" s="88">
        <f>+E57</f>
        <v>56934.34800000002</v>
      </c>
      <c r="F86" s="88">
        <f>+F57</f>
        <v>70368.781139999992</v>
      </c>
      <c r="G86" s="74">
        <f>+F86/F$86</f>
        <v>1</v>
      </c>
      <c r="H86" s="98">
        <f t="shared" si="17"/>
        <v>0.23596358985264865</v>
      </c>
      <c r="I86" s="8"/>
      <c r="J86" s="96" t="s">
        <v>14</v>
      </c>
      <c r="K86" s="97"/>
      <c r="L86" s="88">
        <f>+L57</f>
        <v>0</v>
      </c>
      <c r="M86" s="88">
        <f>+M57</f>
        <v>41.4</v>
      </c>
      <c r="N86" s="74">
        <f>+M86/M$86</f>
        <v>1</v>
      </c>
      <c r="O86" s="98" t="str">
        <f t="shared" si="18"/>
        <v xml:space="preserve"> - 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67:D67"/>
    <mergeCell ref="J67:K67"/>
    <mergeCell ref="C34:H34"/>
    <mergeCell ref="J34:O34"/>
    <mergeCell ref="C35:H35"/>
    <mergeCell ref="J35:O35"/>
    <mergeCell ref="C36:D36"/>
    <mergeCell ref="J36:K36"/>
    <mergeCell ref="C64:O64"/>
    <mergeCell ref="C65:H65"/>
    <mergeCell ref="J65:O65"/>
    <mergeCell ref="C66:H66"/>
    <mergeCell ref="J66:O66"/>
    <mergeCell ref="C33:O33"/>
    <mergeCell ref="B1:P1"/>
    <mergeCell ref="C7:O8"/>
    <mergeCell ref="F9:L9"/>
    <mergeCell ref="F10:L10"/>
    <mergeCell ref="F11:G11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DF8E9744-17F7-46BB-B84E-6F3A50D55D0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9" id="{29CBDE0E-AA22-446B-A303-583A6DC9F1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8" id="{12BA680B-69A6-4067-935E-CC68B2CBB41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  <x14:conditionalFormatting xmlns:xm="http://schemas.microsoft.com/office/excel/2006/main">
          <x14:cfRule type="iconSet" priority="5" id="{AB5995BE-99A6-4474-AD90-0EC5BC4CFE6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H37:H38 H54:H56 H40:H51</xm:sqref>
        </x14:conditionalFormatting>
        <x14:conditionalFormatting xmlns:xm="http://schemas.microsoft.com/office/excel/2006/main">
          <x14:cfRule type="iconSet" priority="4" id="{2B07DB4B-8FC2-4294-8C70-4FC5753AECE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  <x14:conditionalFormatting xmlns:xm="http://schemas.microsoft.com/office/excel/2006/main">
          <x14:cfRule type="iconSet" priority="3" id="{2B09B63F-CECD-46BC-9433-FAC9FDEEB9B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H53</xm:sqref>
        </x14:conditionalFormatting>
        <x14:conditionalFormatting xmlns:xm="http://schemas.microsoft.com/office/excel/2006/main">
          <x14:cfRule type="iconSet" priority="2" id="{3065B0E4-6615-48F5-AA1F-62ED8C4A77C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H52</xm:sqref>
        </x14:conditionalFormatting>
        <x14:conditionalFormatting xmlns:xm="http://schemas.microsoft.com/office/excel/2006/main">
          <x14:cfRule type="iconSet" priority="1" id="{1885193C-9A17-416A-B4D2-BF93A34B11D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2017-10-16T15:00:51Z</dcterms:modified>
</cp:coreProperties>
</file>